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4E7B7140-E346-4A46-B173-2468FEBB7D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etarve ja toodang" sheetId="3" r:id="rId1"/>
    <sheet name="Reoveeteenus ja puhastu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3" l="1"/>
  <c r="B106" i="3" l="1"/>
  <c r="B91" i="3"/>
  <c r="B93" i="3" s="1"/>
  <c r="B87" i="3"/>
  <c r="B86" i="3"/>
  <c r="C86" i="3" s="1"/>
  <c r="D86" i="3" s="1"/>
  <c r="E86" i="3" s="1"/>
  <c r="F86" i="3" s="1"/>
  <c r="G86" i="3" s="1"/>
  <c r="H86" i="3" s="1"/>
  <c r="I86" i="3" s="1"/>
  <c r="J86" i="3" s="1"/>
  <c r="K86" i="3" s="1"/>
  <c r="L86" i="3" s="1"/>
  <c r="M86" i="3" s="1"/>
  <c r="N86" i="3" s="1"/>
  <c r="O86" i="3" s="1"/>
  <c r="P86" i="3" s="1"/>
  <c r="B7" i="3"/>
  <c r="B29" i="3"/>
  <c r="C97" i="3"/>
  <c r="P5" i="4"/>
  <c r="B73" i="4"/>
  <c r="B74" i="4" s="1"/>
  <c r="B65" i="4"/>
  <c r="B57" i="4"/>
  <c r="B58" i="4" s="1"/>
  <c r="B60" i="4" s="1"/>
  <c r="B48" i="4"/>
  <c r="B49" i="4" s="1"/>
  <c r="B40" i="4"/>
  <c r="B41" i="4" s="1"/>
  <c r="B32" i="4"/>
  <c r="B33" i="4" s="1"/>
  <c r="B23" i="3"/>
  <c r="C27" i="4"/>
  <c r="D27" i="4" s="1"/>
  <c r="E27" i="4" s="1"/>
  <c r="B31" i="4"/>
  <c r="B30" i="4"/>
  <c r="B23" i="4"/>
  <c r="B24" i="4" s="1"/>
  <c r="C5" i="4"/>
  <c r="D5" i="4"/>
  <c r="E5" i="4"/>
  <c r="F5" i="4"/>
  <c r="G5" i="4"/>
  <c r="H5" i="4"/>
  <c r="I5" i="4"/>
  <c r="J5" i="4"/>
  <c r="K5" i="4"/>
  <c r="L5" i="4"/>
  <c r="M5" i="4"/>
  <c r="N5" i="4"/>
  <c r="O5" i="4"/>
  <c r="B5" i="4"/>
  <c r="B15" i="4"/>
  <c r="B16" i="4" s="1"/>
  <c r="C87" i="3" l="1"/>
  <c r="C88" i="3" s="1"/>
  <c r="C91" i="3" s="1"/>
  <c r="C93" i="3" s="1"/>
  <c r="B105" i="3"/>
  <c r="F27" i="4"/>
  <c r="D87" i="3" l="1"/>
  <c r="D88" i="3" s="1"/>
  <c r="D91" i="3" s="1"/>
  <c r="D93" i="3" s="1"/>
  <c r="G27" i="4"/>
  <c r="E87" i="3" l="1"/>
  <c r="F87" i="3" s="1"/>
  <c r="H27" i="4"/>
  <c r="B6" i="4"/>
  <c r="B7" i="4" s="1"/>
  <c r="B71" i="3"/>
  <c r="E88" i="3" l="1"/>
  <c r="E91" i="3" s="1"/>
  <c r="E93" i="3" s="1"/>
  <c r="G87" i="3"/>
  <c r="F88" i="3"/>
  <c r="F91" i="3" s="1"/>
  <c r="F93" i="3" s="1"/>
  <c r="I27" i="4"/>
  <c r="B55" i="3"/>
  <c r="B63" i="3"/>
  <c r="C94" i="3"/>
  <c r="B13" i="3"/>
  <c r="B39" i="3"/>
  <c r="B31" i="3"/>
  <c r="B21" i="3"/>
  <c r="B15" i="3"/>
  <c r="B103" i="3" l="1"/>
  <c r="H87" i="3"/>
  <c r="G88" i="3"/>
  <c r="G91" i="3" s="1"/>
  <c r="G93" i="3" s="1"/>
  <c r="D94" i="3"/>
  <c r="C95" i="3"/>
  <c r="C96" i="3" s="1"/>
  <c r="J27" i="4"/>
  <c r="C6" i="3"/>
  <c r="C7" i="3" s="1"/>
  <c r="B85" i="4"/>
  <c r="B84" i="4"/>
  <c r="I87" i="3" l="1"/>
  <c r="H88" i="3"/>
  <c r="H91" i="3" s="1"/>
  <c r="H93" i="3" s="1"/>
  <c r="E94" i="3"/>
  <c r="D95" i="3"/>
  <c r="D96" i="3" s="1"/>
  <c r="C6" i="4"/>
  <c r="C7" i="4" s="1"/>
  <c r="K27" i="4"/>
  <c r="B86" i="4"/>
  <c r="O98" i="3"/>
  <c r="P98" i="3" s="1"/>
  <c r="J87" i="3" l="1"/>
  <c r="I88" i="3"/>
  <c r="I91" i="3" s="1"/>
  <c r="I93" i="3" s="1"/>
  <c r="F94" i="3"/>
  <c r="E95" i="3"/>
  <c r="E96" i="3" s="1"/>
  <c r="L27" i="4"/>
  <c r="K87" i="3" l="1"/>
  <c r="J88" i="3"/>
  <c r="J91" i="3" s="1"/>
  <c r="J93" i="3" s="1"/>
  <c r="F95" i="3"/>
  <c r="F96" i="3" s="1"/>
  <c r="G94" i="3"/>
  <c r="M27" i="4"/>
  <c r="B107" i="3"/>
  <c r="B99" i="3"/>
  <c r="D99" i="3"/>
  <c r="D101" i="3" s="1"/>
  <c r="C99" i="3"/>
  <c r="C101" i="3" s="1"/>
  <c r="L87" i="3" l="1"/>
  <c r="K88" i="3"/>
  <c r="K91" i="3" s="1"/>
  <c r="K93" i="3" s="1"/>
  <c r="G95" i="3"/>
  <c r="G96" i="3" s="1"/>
  <c r="H94" i="3"/>
  <c r="N27" i="4"/>
  <c r="E99" i="3"/>
  <c r="E101" i="3" s="1"/>
  <c r="B83" i="3"/>
  <c r="B84" i="3" s="1"/>
  <c r="C84" i="3" s="1"/>
  <c r="D84" i="3" s="1"/>
  <c r="E84" i="3" s="1"/>
  <c r="F84" i="3" s="1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B75" i="3"/>
  <c r="B76" i="3" s="1"/>
  <c r="C76" i="3" s="1"/>
  <c r="D76" i="3" s="1"/>
  <c r="E76" i="3" s="1"/>
  <c r="F76" i="3" s="1"/>
  <c r="G76" i="3" s="1"/>
  <c r="H76" i="3" s="1"/>
  <c r="I76" i="3" s="1"/>
  <c r="J76" i="3" s="1"/>
  <c r="K76" i="3" s="1"/>
  <c r="L76" i="3" s="1"/>
  <c r="M76" i="3" s="1"/>
  <c r="N76" i="3" s="1"/>
  <c r="O76" i="3" s="1"/>
  <c r="P76" i="3" s="1"/>
  <c r="C74" i="3"/>
  <c r="D74" i="3" s="1"/>
  <c r="B67" i="3"/>
  <c r="B68" i="3" s="1"/>
  <c r="C68" i="3" s="1"/>
  <c r="D68" i="3" s="1"/>
  <c r="E68" i="3" s="1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P68" i="3" s="1"/>
  <c r="C66" i="3"/>
  <c r="D66" i="3" s="1"/>
  <c r="B59" i="3"/>
  <c r="B60" i="3" s="1"/>
  <c r="C60" i="3" s="1"/>
  <c r="D60" i="3" s="1"/>
  <c r="E60" i="3" s="1"/>
  <c r="F60" i="3" s="1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C58" i="3"/>
  <c r="D58" i="3" s="1"/>
  <c r="B51" i="3"/>
  <c r="B52" i="3" s="1"/>
  <c r="C52" i="3" s="1"/>
  <c r="D52" i="3" s="1"/>
  <c r="E52" i="3" s="1"/>
  <c r="F52" i="3" s="1"/>
  <c r="G52" i="3" s="1"/>
  <c r="H52" i="3" s="1"/>
  <c r="C50" i="3"/>
  <c r="D50" i="3" s="1"/>
  <c r="E50" i="3" s="1"/>
  <c r="I52" i="3" l="1"/>
  <c r="J52" i="3" s="1"/>
  <c r="M87" i="3"/>
  <c r="L88" i="3"/>
  <c r="L91" i="3" s="1"/>
  <c r="L93" i="3" s="1"/>
  <c r="H95" i="3"/>
  <c r="H96" i="3" s="1"/>
  <c r="I94" i="3"/>
  <c r="O27" i="4"/>
  <c r="P27" i="4" s="1"/>
  <c r="E74" i="3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E58" i="3"/>
  <c r="F58" i="3" s="1"/>
  <c r="G58" i="3" s="1"/>
  <c r="E66" i="3"/>
  <c r="F66" i="3" s="1"/>
  <c r="G66" i="3" s="1"/>
  <c r="F50" i="3"/>
  <c r="B43" i="3"/>
  <c r="B44" i="3" s="1"/>
  <c r="C44" i="3" s="1"/>
  <c r="D44" i="3" s="1"/>
  <c r="E44" i="3" s="1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B35" i="3"/>
  <c r="B36" i="3" s="1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C34" i="3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B27" i="3"/>
  <c r="B28" i="3" s="1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C26" i="3"/>
  <c r="D26" i="3" s="1"/>
  <c r="E26" i="3" s="1"/>
  <c r="C18" i="3"/>
  <c r="D18" i="3" s="1"/>
  <c r="B19" i="3"/>
  <c r="B20" i="3" s="1"/>
  <c r="C20" i="3" s="1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B11" i="3"/>
  <c r="C10" i="3"/>
  <c r="K52" i="3" l="1"/>
  <c r="L52" i="3" s="1"/>
  <c r="M52" i="3" s="1"/>
  <c r="N52" i="3" s="1"/>
  <c r="O52" i="3" s="1"/>
  <c r="P52" i="3" s="1"/>
  <c r="C106" i="3"/>
  <c r="B102" i="3"/>
  <c r="B104" i="3" s="1"/>
  <c r="N87" i="3"/>
  <c r="M88" i="3"/>
  <c r="M91" i="3" s="1"/>
  <c r="M93" i="3" s="1"/>
  <c r="I95" i="3"/>
  <c r="I96" i="3" s="1"/>
  <c r="J94" i="3"/>
  <c r="D10" i="3"/>
  <c r="D106" i="3" s="1"/>
  <c r="B12" i="3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H58" i="3"/>
  <c r="G50" i="3"/>
  <c r="H66" i="3"/>
  <c r="E18" i="3"/>
  <c r="F18" i="3" s="1"/>
  <c r="G18" i="3" s="1"/>
  <c r="H18" i="3" s="1"/>
  <c r="I18" i="3" s="1"/>
  <c r="J18" i="3" s="1"/>
  <c r="K18" i="3" s="1"/>
  <c r="L18" i="3" s="1"/>
  <c r="F26" i="3"/>
  <c r="O87" i="3" l="1"/>
  <c r="N88" i="3"/>
  <c r="N91" i="3" s="1"/>
  <c r="N93" i="3" s="1"/>
  <c r="J95" i="3"/>
  <c r="J96" i="3" s="1"/>
  <c r="K94" i="3"/>
  <c r="E10" i="3"/>
  <c r="E106" i="3" s="1"/>
  <c r="H50" i="3"/>
  <c r="I50" i="3" s="1"/>
  <c r="J50" i="3" s="1"/>
  <c r="K50" i="3" s="1"/>
  <c r="L50" i="3" s="1"/>
  <c r="I66" i="3"/>
  <c r="I58" i="3"/>
  <c r="M18" i="3"/>
  <c r="G26" i="3"/>
  <c r="P87" i="3" l="1"/>
  <c r="P88" i="3" s="1"/>
  <c r="P91" i="3" s="1"/>
  <c r="P93" i="3" s="1"/>
  <c r="O88" i="3"/>
  <c r="O91" i="3" s="1"/>
  <c r="O93" i="3" s="1"/>
  <c r="K95" i="3"/>
  <c r="K96" i="3" s="1"/>
  <c r="L94" i="3"/>
  <c r="F10" i="3"/>
  <c r="F106" i="3" s="1"/>
  <c r="F99" i="3"/>
  <c r="F101" i="3" s="1"/>
  <c r="J66" i="3"/>
  <c r="J58" i="3"/>
  <c r="N18" i="3"/>
  <c r="H26" i="3"/>
  <c r="L95" i="3" l="1"/>
  <c r="L96" i="3" s="1"/>
  <c r="M94" i="3"/>
  <c r="G10" i="3"/>
  <c r="G106" i="3" s="1"/>
  <c r="G99" i="3"/>
  <c r="G101" i="3" s="1"/>
  <c r="K66" i="3"/>
  <c r="K58" i="3"/>
  <c r="O18" i="3"/>
  <c r="P18" i="3" s="1"/>
  <c r="I26" i="3"/>
  <c r="M95" i="3" l="1"/>
  <c r="M96" i="3" s="1"/>
  <c r="N94" i="3"/>
  <c r="H10" i="3"/>
  <c r="H106" i="3" s="1"/>
  <c r="H99" i="3"/>
  <c r="H101" i="3" s="1"/>
  <c r="L58" i="3"/>
  <c r="L66" i="3"/>
  <c r="J26" i="3"/>
  <c r="N95" i="3" l="1"/>
  <c r="N96" i="3" s="1"/>
  <c r="O94" i="3"/>
  <c r="I10" i="3"/>
  <c r="I106" i="3" s="1"/>
  <c r="I99" i="3"/>
  <c r="I101" i="3" s="1"/>
  <c r="M58" i="3"/>
  <c r="M66" i="3"/>
  <c r="K26" i="3"/>
  <c r="O95" i="3" l="1"/>
  <c r="O96" i="3" s="1"/>
  <c r="P94" i="3"/>
  <c r="P95" i="3" s="1"/>
  <c r="P96" i="3" s="1"/>
  <c r="P99" i="3" s="1"/>
  <c r="P101" i="3" s="1"/>
  <c r="J10" i="3"/>
  <c r="J106" i="3" s="1"/>
  <c r="J99" i="3"/>
  <c r="J101" i="3" s="1"/>
  <c r="N66" i="3"/>
  <c r="M50" i="3"/>
  <c r="N58" i="3"/>
  <c r="L26" i="3"/>
  <c r="K10" i="3" l="1"/>
  <c r="K106" i="3" s="1"/>
  <c r="K99" i="3"/>
  <c r="K101" i="3" s="1"/>
  <c r="O66" i="3"/>
  <c r="P66" i="3" s="1"/>
  <c r="O58" i="3"/>
  <c r="P58" i="3" s="1"/>
  <c r="N50" i="3"/>
  <c r="M26" i="3"/>
  <c r="L10" i="3" l="1"/>
  <c r="L106" i="3" s="1"/>
  <c r="L99" i="3"/>
  <c r="L101" i="3" s="1"/>
  <c r="O50" i="3"/>
  <c r="N26" i="3"/>
  <c r="P50" i="3" l="1"/>
  <c r="M10" i="3"/>
  <c r="M106" i="3" s="1"/>
  <c r="M99" i="3"/>
  <c r="M101" i="3" s="1"/>
  <c r="O26" i="3"/>
  <c r="P26" i="3" s="1"/>
  <c r="N10" i="3" l="1"/>
  <c r="N106" i="3" s="1"/>
  <c r="N99" i="3"/>
  <c r="N101" i="3" s="1"/>
  <c r="O10" i="3" l="1"/>
  <c r="O106" i="3" s="1"/>
  <c r="O99" i="3"/>
  <c r="O101" i="3" s="1"/>
  <c r="B78" i="4"/>
  <c r="B79" i="4" s="1"/>
  <c r="C79" i="4" s="1"/>
  <c r="D79" i="4" s="1"/>
  <c r="E79" i="4" s="1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P79" i="4" s="1"/>
  <c r="C77" i="4"/>
  <c r="D77" i="4" s="1"/>
  <c r="E77" i="4" s="1"/>
  <c r="F77" i="4" s="1"/>
  <c r="G77" i="4" s="1"/>
  <c r="H77" i="4" s="1"/>
  <c r="I77" i="4" s="1"/>
  <c r="J77" i="4" s="1"/>
  <c r="K77" i="4" s="1"/>
  <c r="L77" i="4" s="1"/>
  <c r="M77" i="4" s="1"/>
  <c r="N77" i="4" s="1"/>
  <c r="O77" i="4" s="1"/>
  <c r="P77" i="4" s="1"/>
  <c r="C69" i="4"/>
  <c r="D69" i="4" s="1"/>
  <c r="E69" i="4" s="1"/>
  <c r="B70" i="4"/>
  <c r="B71" i="4" s="1"/>
  <c r="C71" i="4" s="1"/>
  <c r="D71" i="4" s="1"/>
  <c r="E71" i="4" s="1"/>
  <c r="F71" i="4" s="1"/>
  <c r="G71" i="4" s="1"/>
  <c r="H71" i="4" s="1"/>
  <c r="I71" i="4" s="1"/>
  <c r="J71" i="4" s="1"/>
  <c r="K71" i="4" s="1"/>
  <c r="L71" i="4" s="1"/>
  <c r="M71" i="4" s="1"/>
  <c r="N71" i="4" s="1"/>
  <c r="O71" i="4" s="1"/>
  <c r="P71" i="4" s="1"/>
  <c r="B62" i="4"/>
  <c r="C61" i="4"/>
  <c r="D61" i="4" s="1"/>
  <c r="E61" i="4" s="1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B53" i="4"/>
  <c r="B54" i="4" s="1"/>
  <c r="C52" i="4"/>
  <c r="D52" i="4" s="1"/>
  <c r="E52" i="4" s="1"/>
  <c r="F52" i="4" s="1"/>
  <c r="G52" i="4" s="1"/>
  <c r="C54" i="4" l="1"/>
  <c r="D54" i="4" s="1"/>
  <c r="E54" i="4" s="1"/>
  <c r="F54" i="4" s="1"/>
  <c r="P10" i="3"/>
  <c r="P106" i="3" s="1"/>
  <c r="D63" i="4"/>
  <c r="E63" i="4" s="1"/>
  <c r="F63" i="4" s="1"/>
  <c r="G63" i="4" s="1"/>
  <c r="H63" i="4" s="1"/>
  <c r="I63" i="4" s="1"/>
  <c r="J63" i="4" s="1"/>
  <c r="K63" i="4" s="1"/>
  <c r="L63" i="4" s="1"/>
  <c r="M63" i="4" s="1"/>
  <c r="N63" i="4" s="1"/>
  <c r="O63" i="4" s="1"/>
  <c r="P63" i="4" s="1"/>
  <c r="B63" i="4"/>
  <c r="H52" i="4"/>
  <c r="I52" i="4" s="1"/>
  <c r="J52" i="4" s="1"/>
  <c r="K52" i="4" s="1"/>
  <c r="L52" i="4" s="1"/>
  <c r="F69" i="4"/>
  <c r="G54" i="4" l="1"/>
  <c r="H54" i="4" s="1"/>
  <c r="G69" i="4"/>
  <c r="I54" i="4" l="1"/>
  <c r="J54" i="4" s="1"/>
  <c r="H69" i="4"/>
  <c r="M52" i="4" l="1"/>
  <c r="K54" i="4"/>
  <c r="L54" i="4" s="1"/>
  <c r="I69" i="4"/>
  <c r="N52" i="4" l="1"/>
  <c r="M54" i="4"/>
  <c r="N54" i="4" s="1"/>
  <c r="O54" i="4" s="1"/>
  <c r="P54" i="4" s="1"/>
  <c r="J69" i="4"/>
  <c r="O52" i="4" l="1"/>
  <c r="K69" i="4"/>
  <c r="P52" i="4" l="1"/>
  <c r="L69" i="4"/>
  <c r="M69" i="4" l="1"/>
  <c r="B45" i="4"/>
  <c r="C38" i="4"/>
  <c r="D38" i="4" s="1"/>
  <c r="E38" i="4" s="1"/>
  <c r="F38" i="4" s="1"/>
  <c r="G38" i="4" s="1"/>
  <c r="B37" i="4"/>
  <c r="B39" i="4" s="1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C29" i="4"/>
  <c r="D29" i="4" s="1"/>
  <c r="E29" i="4" s="1"/>
  <c r="F29" i="4" s="1"/>
  <c r="G29" i="4" s="1"/>
  <c r="B28" i="4"/>
  <c r="B20" i="4"/>
  <c r="B21" i="4" s="1"/>
  <c r="C21" i="4" s="1"/>
  <c r="D21" i="4" s="1"/>
  <c r="E21" i="4" s="1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B11" i="4"/>
  <c r="C10" i="4"/>
  <c r="D10" i="4" s="1"/>
  <c r="B81" i="4" l="1"/>
  <c r="C46" i="4"/>
  <c r="D46" i="4" s="1"/>
  <c r="E46" i="4" s="1"/>
  <c r="F46" i="4" s="1"/>
  <c r="G46" i="4" s="1"/>
  <c r="H46" i="4" s="1"/>
  <c r="I46" i="4" s="1"/>
  <c r="J46" i="4" s="1"/>
  <c r="K46" i="4" s="1"/>
  <c r="L46" i="4" s="1"/>
  <c r="M46" i="4" s="1"/>
  <c r="N46" i="4" s="1"/>
  <c r="O46" i="4" s="1"/>
  <c r="P46" i="4" s="1"/>
  <c r="B47" i="4"/>
  <c r="B13" i="4" s="1"/>
  <c r="B82" i="4" s="1"/>
  <c r="E10" i="4"/>
  <c r="D85" i="4"/>
  <c r="C85" i="4"/>
  <c r="N69" i="4"/>
  <c r="H38" i="4"/>
  <c r="H29" i="4"/>
  <c r="F21" i="4"/>
  <c r="G21" i="4" s="1"/>
  <c r="H21" i="4" s="1"/>
  <c r="I21" i="4" s="1"/>
  <c r="B12" i="4" l="1"/>
  <c r="C12" i="4" s="1"/>
  <c r="D12" i="4" s="1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B83" i="4"/>
  <c r="F10" i="4"/>
  <c r="E85" i="4"/>
  <c r="O69" i="4"/>
  <c r="P69" i="4" s="1"/>
  <c r="I38" i="4"/>
  <c r="I29" i="4"/>
  <c r="J21" i="4"/>
  <c r="G10" i="4" l="1"/>
  <c r="F85" i="4"/>
  <c r="J38" i="4"/>
  <c r="J29" i="4"/>
  <c r="K21" i="4"/>
  <c r="H10" i="4" l="1"/>
  <c r="G85" i="4"/>
  <c r="K38" i="4"/>
  <c r="K29" i="4"/>
  <c r="L21" i="4"/>
  <c r="I10" i="4" l="1"/>
  <c r="H85" i="4"/>
  <c r="L38" i="4"/>
  <c r="L29" i="4"/>
  <c r="M21" i="4"/>
  <c r="J10" i="4" l="1"/>
  <c r="I85" i="4"/>
  <c r="M38" i="4"/>
  <c r="M29" i="4"/>
  <c r="N21" i="4"/>
  <c r="K10" i="4" l="1"/>
  <c r="J85" i="4"/>
  <c r="N38" i="4"/>
  <c r="N29" i="4"/>
  <c r="O21" i="4"/>
  <c r="P21" i="4" s="1"/>
  <c r="L10" i="4" l="1"/>
  <c r="K85" i="4"/>
  <c r="O38" i="4"/>
  <c r="P38" i="4" s="1"/>
  <c r="O29" i="4"/>
  <c r="P29" i="4" s="1"/>
  <c r="M10" i="4" l="1"/>
  <c r="L85" i="4"/>
  <c r="N10" i="4" l="1"/>
  <c r="M85" i="4"/>
  <c r="B76" i="4"/>
  <c r="C76" i="4" s="1"/>
  <c r="D76" i="4" s="1"/>
  <c r="E76" i="4" s="1"/>
  <c r="F76" i="4" s="1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C73" i="4"/>
  <c r="C74" i="4" s="1"/>
  <c r="B66" i="4"/>
  <c r="B68" i="4" s="1"/>
  <c r="C68" i="4" s="1"/>
  <c r="D68" i="4" s="1"/>
  <c r="E68" i="4" s="1"/>
  <c r="F68" i="4" s="1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C65" i="4"/>
  <c r="C60" i="4"/>
  <c r="D60" i="4" s="1"/>
  <c r="E60" i="4" s="1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C57" i="4"/>
  <c r="C58" i="4" s="1"/>
  <c r="C48" i="4"/>
  <c r="B43" i="4"/>
  <c r="C43" i="4" s="1"/>
  <c r="D43" i="4" s="1"/>
  <c r="E43" i="4" s="1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C40" i="4"/>
  <c r="B35" i="4"/>
  <c r="C35" i="4" s="1"/>
  <c r="D35" i="4" s="1"/>
  <c r="E35" i="4" s="1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C32" i="4"/>
  <c r="C33" i="4" s="1"/>
  <c r="B26" i="4"/>
  <c r="C26" i="4" s="1"/>
  <c r="D26" i="4" s="1"/>
  <c r="E26" i="4" s="1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C23" i="4"/>
  <c r="B18" i="4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C15" i="4"/>
  <c r="C16" i="4" s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B79" i="3"/>
  <c r="B81" i="3" s="1"/>
  <c r="C81" i="3" s="1"/>
  <c r="D81" i="3" s="1"/>
  <c r="E81" i="3" s="1"/>
  <c r="F81" i="3" s="1"/>
  <c r="G81" i="3" s="1"/>
  <c r="H81" i="3" s="1"/>
  <c r="I81" i="3" s="1"/>
  <c r="J81" i="3" s="1"/>
  <c r="K81" i="3" s="1"/>
  <c r="L81" i="3" s="1"/>
  <c r="M81" i="3" s="1"/>
  <c r="N81" i="3" s="1"/>
  <c r="O81" i="3" s="1"/>
  <c r="P81" i="3" s="1"/>
  <c r="C78" i="3"/>
  <c r="C79" i="3" s="1"/>
  <c r="B73" i="3"/>
  <c r="C73" i="3" s="1"/>
  <c r="D73" i="3" s="1"/>
  <c r="E73" i="3" s="1"/>
  <c r="F73" i="3" s="1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C70" i="3"/>
  <c r="B65" i="3"/>
  <c r="C65" i="3" s="1"/>
  <c r="D65" i="3" s="1"/>
  <c r="E65" i="3" s="1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P65" i="3" s="1"/>
  <c r="C62" i="3"/>
  <c r="B57" i="3"/>
  <c r="C57" i="3" s="1"/>
  <c r="D57" i="3" s="1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C54" i="3"/>
  <c r="C55" i="3" s="1"/>
  <c r="B47" i="3"/>
  <c r="B49" i="3" s="1"/>
  <c r="C49" i="3" s="1"/>
  <c r="D49" i="3" s="1"/>
  <c r="E49" i="3" s="1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B41" i="3"/>
  <c r="C41" i="3" s="1"/>
  <c r="D41" i="3" s="1"/>
  <c r="E41" i="3" s="1"/>
  <c r="F41" i="3" s="1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C38" i="3"/>
  <c r="B33" i="3"/>
  <c r="C33" i="3" s="1"/>
  <c r="D33" i="3" s="1"/>
  <c r="E33" i="3" s="1"/>
  <c r="F33" i="3" s="1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C30" i="3"/>
  <c r="B25" i="3"/>
  <c r="C25" i="3" s="1"/>
  <c r="D25" i="3" s="1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C22" i="3"/>
  <c r="C23" i="3" s="1"/>
  <c r="B17" i="3"/>
  <c r="C17" i="3" s="1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C14" i="3"/>
  <c r="C15" i="3" s="1"/>
  <c r="B9" i="3"/>
  <c r="C9" i="3" s="1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D6" i="3"/>
  <c r="D7" i="3" s="1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D70" i="3" l="1"/>
  <c r="D71" i="3" s="1"/>
  <c r="D72" i="3" s="1"/>
  <c r="D75" i="3" s="1"/>
  <c r="D77" i="3" s="1"/>
  <c r="C71" i="3"/>
  <c r="C72" i="3" s="1"/>
  <c r="C75" i="3" s="1"/>
  <c r="C77" i="3" s="1"/>
  <c r="C39" i="3"/>
  <c r="C40" i="3" s="1"/>
  <c r="C43" i="3" s="1"/>
  <c r="C45" i="3" s="1"/>
  <c r="E6" i="3"/>
  <c r="E7" i="3" s="1"/>
  <c r="D6" i="4"/>
  <c r="D7" i="4" s="1"/>
  <c r="D8" i="4" s="1"/>
  <c r="D8" i="3"/>
  <c r="C63" i="3"/>
  <c r="C64" i="3" s="1"/>
  <c r="C67" i="3" s="1"/>
  <c r="C69" i="3" s="1"/>
  <c r="C31" i="3"/>
  <c r="C32" i="3" s="1"/>
  <c r="C35" i="3" s="1"/>
  <c r="C37" i="3" s="1"/>
  <c r="D48" i="4"/>
  <c r="C49" i="4"/>
  <c r="D40" i="4"/>
  <c r="C41" i="4"/>
  <c r="C42" i="4" s="1"/>
  <c r="C45" i="4" s="1"/>
  <c r="C47" i="4" s="1"/>
  <c r="D23" i="4"/>
  <c r="C24" i="4"/>
  <c r="C25" i="4" s="1"/>
  <c r="C80" i="3"/>
  <c r="C83" i="3" s="1"/>
  <c r="C85" i="3" s="1"/>
  <c r="D15" i="4"/>
  <c r="D16" i="4" s="1"/>
  <c r="D17" i="4" s="1"/>
  <c r="D20" i="4" s="1"/>
  <c r="D22" i="4" s="1"/>
  <c r="O10" i="4"/>
  <c r="P10" i="4" s="1"/>
  <c r="P85" i="4" s="1"/>
  <c r="N85" i="4"/>
  <c r="B51" i="4"/>
  <c r="C51" i="4" s="1"/>
  <c r="D51" i="4" s="1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D62" i="3"/>
  <c r="C8" i="4"/>
  <c r="D14" i="3"/>
  <c r="D38" i="3"/>
  <c r="C46" i="3"/>
  <c r="D46" i="3" s="1"/>
  <c r="D78" i="3"/>
  <c r="D79" i="3" s="1"/>
  <c r="D80" i="3" s="1"/>
  <c r="D83" i="3" s="1"/>
  <c r="D85" i="3" s="1"/>
  <c r="D30" i="3"/>
  <c r="C8" i="3"/>
  <c r="C66" i="4"/>
  <c r="C67" i="4" s="1"/>
  <c r="C70" i="4" s="1"/>
  <c r="C72" i="4" s="1"/>
  <c r="D32" i="4"/>
  <c r="D65" i="4"/>
  <c r="C17" i="4"/>
  <c r="C20" i="4" s="1"/>
  <c r="C22" i="4" s="1"/>
  <c r="C75" i="4"/>
  <c r="C78" i="4" s="1"/>
  <c r="C80" i="4" s="1"/>
  <c r="D73" i="4"/>
  <c r="D74" i="4" s="1"/>
  <c r="C34" i="4"/>
  <c r="C37" i="4" s="1"/>
  <c r="C59" i="4"/>
  <c r="C62" i="4" s="1"/>
  <c r="C64" i="4" s="1"/>
  <c r="D57" i="4"/>
  <c r="D58" i="4" s="1"/>
  <c r="C16" i="3"/>
  <c r="C19" i="3" s="1"/>
  <c r="F6" i="3"/>
  <c r="F7" i="3" s="1"/>
  <c r="C24" i="3"/>
  <c r="C27" i="3" s="1"/>
  <c r="C29" i="3" s="1"/>
  <c r="C56" i="3"/>
  <c r="C59" i="3" s="1"/>
  <c r="C61" i="3" s="1"/>
  <c r="D54" i="3"/>
  <c r="D55" i="3" s="1"/>
  <c r="D22" i="3"/>
  <c r="D23" i="3" s="1"/>
  <c r="E46" i="3" l="1"/>
  <c r="E47" i="3" s="1"/>
  <c r="E48" i="3" s="1"/>
  <c r="E51" i="3" s="1"/>
  <c r="E53" i="3" s="1"/>
  <c r="E70" i="3"/>
  <c r="E71" i="3" s="1"/>
  <c r="E72" i="3" s="1"/>
  <c r="E75" i="3" s="1"/>
  <c r="E77" i="3" s="1"/>
  <c r="E6" i="4"/>
  <c r="E7" i="4" s="1"/>
  <c r="E8" i="4" s="1"/>
  <c r="E8" i="3"/>
  <c r="E14" i="3"/>
  <c r="D15" i="3"/>
  <c r="D16" i="3" s="1"/>
  <c r="D19" i="3" s="1"/>
  <c r="F6" i="4"/>
  <c r="F7" i="4" s="1"/>
  <c r="F8" i="3"/>
  <c r="E62" i="3"/>
  <c r="E63" i="3" s="1"/>
  <c r="E64" i="3" s="1"/>
  <c r="E67" i="3" s="1"/>
  <c r="E69" i="3" s="1"/>
  <c r="D63" i="3"/>
  <c r="D64" i="3" s="1"/>
  <c r="D67" i="3" s="1"/>
  <c r="D69" i="3" s="1"/>
  <c r="E38" i="3"/>
  <c r="E39" i="3" s="1"/>
  <c r="E40" i="3" s="1"/>
  <c r="E43" i="3" s="1"/>
  <c r="E45" i="3" s="1"/>
  <c r="D39" i="3"/>
  <c r="D40" i="3" s="1"/>
  <c r="D43" i="3" s="1"/>
  <c r="D45" i="3" s="1"/>
  <c r="E30" i="3"/>
  <c r="F30" i="3" s="1"/>
  <c r="G30" i="3" s="1"/>
  <c r="G31" i="3" s="1"/>
  <c r="D31" i="3"/>
  <c r="D32" i="3" s="1"/>
  <c r="D35" i="3" s="1"/>
  <c r="D37" i="3" s="1"/>
  <c r="E48" i="4"/>
  <c r="D49" i="4"/>
  <c r="D50" i="4" s="1"/>
  <c r="E23" i="4"/>
  <c r="D24" i="4"/>
  <c r="D25" i="4" s="1"/>
  <c r="D30" i="4" s="1"/>
  <c r="E40" i="4"/>
  <c r="D41" i="4"/>
  <c r="D42" i="4" s="1"/>
  <c r="D45" i="4" s="1"/>
  <c r="D47" i="4" s="1"/>
  <c r="E32" i="4"/>
  <c r="F32" i="4" s="1"/>
  <c r="D33" i="4"/>
  <c r="D34" i="4" s="1"/>
  <c r="D37" i="4" s="1"/>
  <c r="C28" i="4"/>
  <c r="C30" i="4"/>
  <c r="C31" i="4"/>
  <c r="C50" i="4"/>
  <c r="E15" i="4"/>
  <c r="C47" i="3"/>
  <c r="C48" i="3" s="1"/>
  <c r="C51" i="3" s="1"/>
  <c r="C53" i="3" s="1"/>
  <c r="D47" i="3"/>
  <c r="D48" i="3" s="1"/>
  <c r="D51" i="3" s="1"/>
  <c r="D53" i="3" s="1"/>
  <c r="E78" i="3"/>
  <c r="E79" i="3" s="1"/>
  <c r="E80" i="3" s="1"/>
  <c r="E83" i="3" s="1"/>
  <c r="E85" i="3" s="1"/>
  <c r="D11" i="4"/>
  <c r="D14" i="4" s="1"/>
  <c r="O85" i="4"/>
  <c r="C11" i="4"/>
  <c r="C14" i="4" s="1"/>
  <c r="C11" i="3"/>
  <c r="D11" i="3"/>
  <c r="C39" i="4"/>
  <c r="D66" i="4"/>
  <c r="D67" i="4" s="1"/>
  <c r="D70" i="4" s="1"/>
  <c r="D72" i="4" s="1"/>
  <c r="E65" i="4"/>
  <c r="E57" i="4"/>
  <c r="E58" i="4" s="1"/>
  <c r="D59" i="4"/>
  <c r="D62" i="4" s="1"/>
  <c r="D64" i="4" s="1"/>
  <c r="E73" i="4"/>
  <c r="E74" i="4" s="1"/>
  <c r="D75" i="4"/>
  <c r="D78" i="4" s="1"/>
  <c r="D80" i="4" s="1"/>
  <c r="E54" i="3"/>
  <c r="E55" i="3" s="1"/>
  <c r="D56" i="3"/>
  <c r="D59" i="3" s="1"/>
  <c r="D61" i="3" s="1"/>
  <c r="D24" i="3"/>
  <c r="D27" i="3" s="1"/>
  <c r="D29" i="3" s="1"/>
  <c r="E22" i="3"/>
  <c r="E23" i="3" s="1"/>
  <c r="G6" i="3"/>
  <c r="G7" i="3" s="1"/>
  <c r="F46" i="3" l="1"/>
  <c r="C102" i="3"/>
  <c r="C53" i="4"/>
  <c r="C55" i="4" s="1"/>
  <c r="D53" i="4"/>
  <c r="D55" i="4" s="1"/>
  <c r="F70" i="3"/>
  <c r="F71" i="3" s="1"/>
  <c r="F72" i="3" s="1"/>
  <c r="F75" i="3" s="1"/>
  <c r="F77" i="3" s="1"/>
  <c r="F38" i="3"/>
  <c r="F39" i="3" s="1"/>
  <c r="F40" i="3" s="1"/>
  <c r="F43" i="3" s="1"/>
  <c r="F45" i="3" s="1"/>
  <c r="D102" i="3"/>
  <c r="E11" i="3"/>
  <c r="C105" i="3"/>
  <c r="C107" i="3" s="1"/>
  <c r="D105" i="3"/>
  <c r="D107" i="3" s="1"/>
  <c r="F62" i="3"/>
  <c r="F63" i="3" s="1"/>
  <c r="F64" i="3" s="1"/>
  <c r="F67" i="3" s="1"/>
  <c r="F69" i="3" s="1"/>
  <c r="G6" i="4"/>
  <c r="G7" i="4" s="1"/>
  <c r="E31" i="3"/>
  <c r="E32" i="3" s="1"/>
  <c r="E35" i="3" s="1"/>
  <c r="E37" i="3" s="1"/>
  <c r="F14" i="3"/>
  <c r="E15" i="3"/>
  <c r="E16" i="3" s="1"/>
  <c r="E19" i="3" s="1"/>
  <c r="F78" i="3"/>
  <c r="G78" i="3" s="1"/>
  <c r="F31" i="3"/>
  <c r="F32" i="3" s="1"/>
  <c r="F35" i="3" s="1"/>
  <c r="F37" i="3" s="1"/>
  <c r="D28" i="4"/>
  <c r="F48" i="4"/>
  <c r="E49" i="4"/>
  <c r="E50" i="4" s="1"/>
  <c r="C84" i="4"/>
  <c r="C86" i="4" s="1"/>
  <c r="D31" i="4"/>
  <c r="C13" i="4"/>
  <c r="C82" i="4" s="1"/>
  <c r="F33" i="4"/>
  <c r="F34" i="4" s="1"/>
  <c r="F37" i="4" s="1"/>
  <c r="F39" i="4" s="1"/>
  <c r="E41" i="4"/>
  <c r="E42" i="4" s="1"/>
  <c r="E45" i="4" s="1"/>
  <c r="E47" i="4" s="1"/>
  <c r="F40" i="4"/>
  <c r="F41" i="4" s="1"/>
  <c r="E16" i="4"/>
  <c r="E17" i="4" s="1"/>
  <c r="E20" i="4" s="1"/>
  <c r="E22" i="4" s="1"/>
  <c r="F23" i="4"/>
  <c r="E24" i="4"/>
  <c r="E25" i="4" s="1"/>
  <c r="G32" i="4"/>
  <c r="G33" i="4" s="1"/>
  <c r="G34" i="4" s="1"/>
  <c r="G37" i="4" s="1"/>
  <c r="E33" i="4"/>
  <c r="E34" i="4" s="1"/>
  <c r="E37" i="4" s="1"/>
  <c r="E39" i="4" s="1"/>
  <c r="F15" i="4"/>
  <c r="F16" i="4" s="1"/>
  <c r="F17" i="4" s="1"/>
  <c r="F20" i="4" s="1"/>
  <c r="F22" i="4" s="1"/>
  <c r="D13" i="3"/>
  <c r="E11" i="4"/>
  <c r="E14" i="4" s="1"/>
  <c r="C13" i="3"/>
  <c r="F11" i="3"/>
  <c r="D84" i="4"/>
  <c r="D86" i="4" s="1"/>
  <c r="D39" i="4"/>
  <c r="F8" i="4"/>
  <c r="F65" i="4"/>
  <c r="E66" i="4"/>
  <c r="E67" i="4" s="1"/>
  <c r="E70" i="4" s="1"/>
  <c r="E72" i="4" s="1"/>
  <c r="F57" i="4"/>
  <c r="F58" i="4" s="1"/>
  <c r="E59" i="4"/>
  <c r="E62" i="4" s="1"/>
  <c r="E64" i="4" s="1"/>
  <c r="F73" i="4"/>
  <c r="F74" i="4" s="1"/>
  <c r="E75" i="4"/>
  <c r="E78" i="4" s="1"/>
  <c r="E80" i="4" s="1"/>
  <c r="H30" i="3"/>
  <c r="H31" i="3" s="1"/>
  <c r="G32" i="3"/>
  <c r="G35" i="3" s="1"/>
  <c r="G37" i="3" s="1"/>
  <c r="H6" i="3"/>
  <c r="H7" i="3" s="1"/>
  <c r="G8" i="3"/>
  <c r="F22" i="3"/>
  <c r="F23" i="3" s="1"/>
  <c r="E24" i="3"/>
  <c r="E27" i="3" s="1"/>
  <c r="F54" i="3"/>
  <c r="F55" i="3" s="1"/>
  <c r="E56" i="3"/>
  <c r="E59" i="3" s="1"/>
  <c r="E61" i="3" s="1"/>
  <c r="G46" i="3"/>
  <c r="F47" i="3"/>
  <c r="F48" i="3" s="1"/>
  <c r="F51" i="3" s="1"/>
  <c r="F53" i="3" s="1"/>
  <c r="C81" i="4" l="1"/>
  <c r="G38" i="3"/>
  <c r="G39" i="3" s="1"/>
  <c r="G40" i="3" s="1"/>
  <c r="G43" i="3" s="1"/>
  <c r="G45" i="3" s="1"/>
  <c r="G70" i="3"/>
  <c r="G71" i="3" s="1"/>
  <c r="F79" i="3"/>
  <c r="F80" i="3" s="1"/>
  <c r="F83" i="3" s="1"/>
  <c r="F85" i="3" s="1"/>
  <c r="E53" i="4"/>
  <c r="E55" i="4" s="1"/>
  <c r="D81" i="4"/>
  <c r="F13" i="3"/>
  <c r="E105" i="3"/>
  <c r="E107" i="3" s="1"/>
  <c r="E13" i="3"/>
  <c r="E102" i="3"/>
  <c r="G62" i="3"/>
  <c r="G63" i="3" s="1"/>
  <c r="G64" i="3" s="1"/>
  <c r="G67" i="3" s="1"/>
  <c r="G69" i="3" s="1"/>
  <c r="F15" i="3"/>
  <c r="F16" i="3" s="1"/>
  <c r="G14" i="3"/>
  <c r="H6" i="4"/>
  <c r="H7" i="4" s="1"/>
  <c r="H8" i="3"/>
  <c r="H32" i="4"/>
  <c r="H33" i="4" s="1"/>
  <c r="H34" i="4" s="1"/>
  <c r="H37" i="4" s="1"/>
  <c r="F49" i="4"/>
  <c r="F50" i="4" s="1"/>
  <c r="G48" i="4"/>
  <c r="D13" i="4"/>
  <c r="E31" i="4"/>
  <c r="E30" i="4"/>
  <c r="E28" i="4"/>
  <c r="F42" i="4"/>
  <c r="F45" i="4" s="1"/>
  <c r="F47" i="4" s="1"/>
  <c r="G40" i="4"/>
  <c r="G41" i="4" s="1"/>
  <c r="F24" i="4"/>
  <c r="F25" i="4" s="1"/>
  <c r="G23" i="4"/>
  <c r="G15" i="4"/>
  <c r="G16" i="4" s="1"/>
  <c r="G17" i="4" s="1"/>
  <c r="G20" i="4" s="1"/>
  <c r="G22" i="4" s="1"/>
  <c r="C83" i="4"/>
  <c r="E29" i="3"/>
  <c r="G11" i="3"/>
  <c r="F11" i="4"/>
  <c r="F14" i="4" s="1"/>
  <c r="E84" i="4"/>
  <c r="E86" i="4" s="1"/>
  <c r="G39" i="4"/>
  <c r="G65" i="4"/>
  <c r="F66" i="4"/>
  <c r="F67" i="4" s="1"/>
  <c r="F70" i="4" s="1"/>
  <c r="F72" i="4" s="1"/>
  <c r="G8" i="4"/>
  <c r="F75" i="4"/>
  <c r="F78" i="4" s="1"/>
  <c r="F80" i="4" s="1"/>
  <c r="G73" i="4"/>
  <c r="G74" i="4" s="1"/>
  <c r="F59" i="4"/>
  <c r="F62" i="4" s="1"/>
  <c r="F64" i="4" s="1"/>
  <c r="G57" i="4"/>
  <c r="G58" i="4" s="1"/>
  <c r="H46" i="3"/>
  <c r="G47" i="3"/>
  <c r="G48" i="3" s="1"/>
  <c r="G51" i="3" s="1"/>
  <c r="G53" i="3" s="1"/>
  <c r="F56" i="3"/>
  <c r="F59" i="3" s="1"/>
  <c r="F61" i="3" s="1"/>
  <c r="G54" i="3"/>
  <c r="G55" i="3" s="1"/>
  <c r="G22" i="3"/>
  <c r="G23" i="3" s="1"/>
  <c r="F24" i="3"/>
  <c r="I6" i="3"/>
  <c r="I7" i="3" s="1"/>
  <c r="I30" i="3"/>
  <c r="I31" i="3" s="1"/>
  <c r="H32" i="3"/>
  <c r="H35" i="3" s="1"/>
  <c r="H37" i="3" s="1"/>
  <c r="G72" i="3"/>
  <c r="G75" i="3" s="1"/>
  <c r="G77" i="3" s="1"/>
  <c r="G79" i="3"/>
  <c r="G80" i="3" s="1"/>
  <c r="G83" i="3" s="1"/>
  <c r="G85" i="3" s="1"/>
  <c r="H78" i="3"/>
  <c r="H70" i="3" l="1"/>
  <c r="H71" i="3" s="1"/>
  <c r="H38" i="3"/>
  <c r="H39" i="3" s="1"/>
  <c r="E81" i="4"/>
  <c r="F53" i="4"/>
  <c r="F55" i="4" s="1"/>
  <c r="H62" i="3"/>
  <c r="H63" i="3" s="1"/>
  <c r="D82" i="4"/>
  <c r="D83" i="4" s="1"/>
  <c r="G13" i="3"/>
  <c r="F19" i="3"/>
  <c r="F105" i="3"/>
  <c r="F107" i="3" s="1"/>
  <c r="I6" i="4"/>
  <c r="I7" i="4" s="1"/>
  <c r="G15" i="3"/>
  <c r="G16" i="3" s="1"/>
  <c r="H14" i="3"/>
  <c r="I32" i="4"/>
  <c r="I33" i="4" s="1"/>
  <c r="I34" i="4" s="1"/>
  <c r="I37" i="4" s="1"/>
  <c r="G49" i="4"/>
  <c r="G50" i="4" s="1"/>
  <c r="H48" i="4"/>
  <c r="H15" i="4"/>
  <c r="H16" i="4" s="1"/>
  <c r="H17" i="4" s="1"/>
  <c r="H20" i="4" s="1"/>
  <c r="H22" i="4" s="1"/>
  <c r="E13" i="4"/>
  <c r="G24" i="4"/>
  <c r="G25" i="4" s="1"/>
  <c r="H23" i="4"/>
  <c r="F28" i="4"/>
  <c r="F81" i="4" s="1"/>
  <c r="F30" i="4"/>
  <c r="F31" i="4"/>
  <c r="G42" i="4"/>
  <c r="G45" i="4" s="1"/>
  <c r="G47" i="4" s="1"/>
  <c r="H40" i="4"/>
  <c r="G11" i="4"/>
  <c r="G14" i="4" s="1"/>
  <c r="H11" i="3"/>
  <c r="F27" i="3"/>
  <c r="F84" i="4"/>
  <c r="F86" i="4" s="1"/>
  <c r="H39" i="4"/>
  <c r="H8" i="4"/>
  <c r="G66" i="4"/>
  <c r="G67" i="4" s="1"/>
  <c r="G70" i="4" s="1"/>
  <c r="G72" i="4" s="1"/>
  <c r="H65" i="4"/>
  <c r="G59" i="4"/>
  <c r="G62" i="4" s="1"/>
  <c r="G64" i="4" s="1"/>
  <c r="H57" i="4"/>
  <c r="H58" i="4" s="1"/>
  <c r="G75" i="4"/>
  <c r="G78" i="4" s="1"/>
  <c r="G80" i="4" s="1"/>
  <c r="H73" i="4"/>
  <c r="H74" i="4" s="1"/>
  <c r="I8" i="3"/>
  <c r="J6" i="3"/>
  <c r="J7" i="3" s="1"/>
  <c r="H79" i="3"/>
  <c r="H80" i="3" s="1"/>
  <c r="H83" i="3" s="1"/>
  <c r="H85" i="3" s="1"/>
  <c r="I78" i="3"/>
  <c r="I32" i="3"/>
  <c r="I35" i="3" s="1"/>
  <c r="I37" i="3" s="1"/>
  <c r="J30" i="3"/>
  <c r="J31" i="3" s="1"/>
  <c r="G56" i="3"/>
  <c r="G59" i="3" s="1"/>
  <c r="G61" i="3" s="1"/>
  <c r="H54" i="3"/>
  <c r="H55" i="3" s="1"/>
  <c r="H64" i="3"/>
  <c r="H67" i="3" s="1"/>
  <c r="H69" i="3" s="1"/>
  <c r="I62" i="3"/>
  <c r="I63" i="3" s="1"/>
  <c r="I70" i="3"/>
  <c r="I71" i="3" s="1"/>
  <c r="H72" i="3"/>
  <c r="H75" i="3" s="1"/>
  <c r="H77" i="3" s="1"/>
  <c r="G24" i="3"/>
  <c r="H22" i="3"/>
  <c r="H23" i="3" s="1"/>
  <c r="H40" i="3"/>
  <c r="H43" i="3" s="1"/>
  <c r="H45" i="3" s="1"/>
  <c r="H47" i="3"/>
  <c r="H48" i="3" s="1"/>
  <c r="H51" i="3" s="1"/>
  <c r="H53" i="3" s="1"/>
  <c r="I46" i="3"/>
  <c r="I38" i="3" l="1"/>
  <c r="I39" i="3" s="1"/>
  <c r="I40" i="3" s="1"/>
  <c r="I43" i="3" s="1"/>
  <c r="I45" i="3" s="1"/>
  <c r="G53" i="4"/>
  <c r="G55" i="4" s="1"/>
  <c r="F102" i="3"/>
  <c r="E82" i="4"/>
  <c r="E83" i="4" s="1"/>
  <c r="G19" i="3"/>
  <c r="G105" i="3"/>
  <c r="G107" i="3" s="1"/>
  <c r="I15" i="4"/>
  <c r="I16" i="4" s="1"/>
  <c r="I17" i="4" s="1"/>
  <c r="I20" i="4" s="1"/>
  <c r="I22" i="4" s="1"/>
  <c r="J6" i="4"/>
  <c r="J7" i="4" s="1"/>
  <c r="J8" i="3"/>
  <c r="H15" i="3"/>
  <c r="H16" i="3" s="1"/>
  <c r="I14" i="3"/>
  <c r="J32" i="4"/>
  <c r="J33" i="4" s="1"/>
  <c r="J34" i="4" s="1"/>
  <c r="J37" i="4" s="1"/>
  <c r="H49" i="4"/>
  <c r="H50" i="4" s="1"/>
  <c r="I48" i="4"/>
  <c r="F13" i="4"/>
  <c r="H24" i="4"/>
  <c r="H25" i="4" s="1"/>
  <c r="I23" i="4"/>
  <c r="H41" i="4"/>
  <c r="H42" i="4" s="1"/>
  <c r="H45" i="4" s="1"/>
  <c r="H47" i="4" s="1"/>
  <c r="I40" i="4"/>
  <c r="G28" i="4"/>
  <c r="G31" i="4"/>
  <c r="G30" i="4"/>
  <c r="G84" i="4"/>
  <c r="G86" i="4" s="1"/>
  <c r="G27" i="3"/>
  <c r="H13" i="3"/>
  <c r="H11" i="4"/>
  <c r="F29" i="3"/>
  <c r="I11" i="3"/>
  <c r="I39" i="4"/>
  <c r="I8" i="4"/>
  <c r="I65" i="4"/>
  <c r="H66" i="4"/>
  <c r="H67" i="4" s="1"/>
  <c r="H70" i="4" s="1"/>
  <c r="H72" i="4" s="1"/>
  <c r="I57" i="4"/>
  <c r="I58" i="4" s="1"/>
  <c r="H59" i="4"/>
  <c r="H62" i="4" s="1"/>
  <c r="H64" i="4" s="1"/>
  <c r="I73" i="4"/>
  <c r="I74" i="4" s="1"/>
  <c r="H75" i="4"/>
  <c r="H78" i="4" s="1"/>
  <c r="H80" i="4" s="1"/>
  <c r="H24" i="3"/>
  <c r="I22" i="3"/>
  <c r="I23" i="3" s="1"/>
  <c r="J62" i="3"/>
  <c r="J63" i="3" s="1"/>
  <c r="I64" i="3"/>
  <c r="I67" i="3" s="1"/>
  <c r="I69" i="3" s="1"/>
  <c r="I54" i="3"/>
  <c r="I55" i="3" s="1"/>
  <c r="H56" i="3"/>
  <c r="H59" i="3" s="1"/>
  <c r="H61" i="3" s="1"/>
  <c r="I72" i="3"/>
  <c r="I75" i="3" s="1"/>
  <c r="I77" i="3" s="1"/>
  <c r="J70" i="3"/>
  <c r="J71" i="3" s="1"/>
  <c r="J78" i="3"/>
  <c r="I79" i="3"/>
  <c r="I80" i="3" s="1"/>
  <c r="I83" i="3" s="1"/>
  <c r="I85" i="3" s="1"/>
  <c r="K6" i="3"/>
  <c r="K7" i="3" s="1"/>
  <c r="I47" i="3"/>
  <c r="I48" i="3" s="1"/>
  <c r="I51" i="3" s="1"/>
  <c r="I53" i="3" s="1"/>
  <c r="J46" i="3"/>
  <c r="J32" i="3"/>
  <c r="J35" i="3" s="1"/>
  <c r="J37" i="3" s="1"/>
  <c r="K30" i="3"/>
  <c r="K31" i="3" s="1"/>
  <c r="G81" i="4" l="1"/>
  <c r="J38" i="3"/>
  <c r="J39" i="3" s="1"/>
  <c r="J40" i="3" s="1"/>
  <c r="J43" i="3" s="1"/>
  <c r="J45" i="3" s="1"/>
  <c r="H53" i="4"/>
  <c r="H55" i="4" s="1"/>
  <c r="F82" i="4"/>
  <c r="F83" i="4" s="1"/>
  <c r="I13" i="3"/>
  <c r="G102" i="3"/>
  <c r="J15" i="4"/>
  <c r="J16" i="4" s="1"/>
  <c r="J17" i="4" s="1"/>
  <c r="J20" i="4" s="1"/>
  <c r="J22" i="4" s="1"/>
  <c r="H19" i="3"/>
  <c r="H105" i="3"/>
  <c r="H107" i="3" s="1"/>
  <c r="K6" i="4"/>
  <c r="K7" i="4" s="1"/>
  <c r="I15" i="3"/>
  <c r="I16" i="3" s="1"/>
  <c r="J14" i="3"/>
  <c r="K32" i="4"/>
  <c r="K33" i="4" s="1"/>
  <c r="K34" i="4" s="1"/>
  <c r="K37" i="4" s="1"/>
  <c r="I49" i="4"/>
  <c r="I50" i="4" s="1"/>
  <c r="J48" i="4"/>
  <c r="G13" i="4"/>
  <c r="I41" i="4"/>
  <c r="I42" i="4" s="1"/>
  <c r="I45" i="4" s="1"/>
  <c r="I47" i="4" s="1"/>
  <c r="J40" i="4"/>
  <c r="I24" i="4"/>
  <c r="I25" i="4" s="1"/>
  <c r="I30" i="4" s="1"/>
  <c r="J23" i="4"/>
  <c r="H28" i="4"/>
  <c r="H31" i="4"/>
  <c r="H30" i="4"/>
  <c r="H27" i="3"/>
  <c r="G29" i="3"/>
  <c r="I11" i="4"/>
  <c r="H14" i="4"/>
  <c r="J11" i="3"/>
  <c r="H84" i="4"/>
  <c r="H86" i="4" s="1"/>
  <c r="J39" i="4"/>
  <c r="J65" i="4"/>
  <c r="I66" i="4"/>
  <c r="I67" i="4" s="1"/>
  <c r="I70" i="4" s="1"/>
  <c r="I72" i="4" s="1"/>
  <c r="J8" i="4"/>
  <c r="I59" i="4"/>
  <c r="I62" i="4" s="1"/>
  <c r="I64" i="4" s="1"/>
  <c r="J57" i="4"/>
  <c r="J58" i="4" s="1"/>
  <c r="J73" i="4"/>
  <c r="J74" i="4" s="1"/>
  <c r="I75" i="4"/>
  <c r="I78" i="4" s="1"/>
  <c r="I80" i="4" s="1"/>
  <c r="K46" i="3"/>
  <c r="J47" i="3"/>
  <c r="J48" i="3" s="1"/>
  <c r="J51" i="3" s="1"/>
  <c r="J53" i="3" s="1"/>
  <c r="K78" i="3"/>
  <c r="J79" i="3"/>
  <c r="J80" i="3" s="1"/>
  <c r="J83" i="3" s="1"/>
  <c r="J85" i="3" s="1"/>
  <c r="J54" i="3"/>
  <c r="J55" i="3" s="1"/>
  <c r="I56" i="3"/>
  <c r="I59" i="3" s="1"/>
  <c r="I61" i="3" s="1"/>
  <c r="K62" i="3"/>
  <c r="K63" i="3" s="1"/>
  <c r="J64" i="3"/>
  <c r="J67" i="3" s="1"/>
  <c r="J69" i="3" s="1"/>
  <c r="J72" i="3"/>
  <c r="J75" i="3" s="1"/>
  <c r="J77" i="3" s="1"/>
  <c r="K70" i="3"/>
  <c r="K71" i="3" s="1"/>
  <c r="J22" i="3"/>
  <c r="J23" i="3" s="1"/>
  <c r="I24" i="3"/>
  <c r="L30" i="3"/>
  <c r="L31" i="3" s="1"/>
  <c r="K32" i="3"/>
  <c r="K35" i="3" s="1"/>
  <c r="K37" i="3" s="1"/>
  <c r="L6" i="3"/>
  <c r="L7" i="3" s="1"/>
  <c r="K8" i="3"/>
  <c r="K38" i="3" l="1"/>
  <c r="K39" i="3" s="1"/>
  <c r="K40" i="3" s="1"/>
  <c r="K43" i="3" s="1"/>
  <c r="K45" i="3" s="1"/>
  <c r="H81" i="4"/>
  <c r="K15" i="4"/>
  <c r="K16" i="4" s="1"/>
  <c r="I53" i="4"/>
  <c r="I55" i="4" s="1"/>
  <c r="L32" i="4"/>
  <c r="L33" i="4" s="1"/>
  <c r="L34" i="4" s="1"/>
  <c r="L37" i="4" s="1"/>
  <c r="G82" i="4"/>
  <c r="G83" i="4" s="1"/>
  <c r="H102" i="3"/>
  <c r="J13" i="3"/>
  <c r="I19" i="3"/>
  <c r="I105" i="3"/>
  <c r="I107" i="3" s="1"/>
  <c r="L6" i="4"/>
  <c r="L7" i="4" s="1"/>
  <c r="L8" i="3"/>
  <c r="J15" i="3"/>
  <c r="J16" i="3" s="1"/>
  <c r="K14" i="3"/>
  <c r="J49" i="4"/>
  <c r="J50" i="4" s="1"/>
  <c r="K48" i="4"/>
  <c r="H13" i="4"/>
  <c r="J24" i="4"/>
  <c r="J25" i="4" s="1"/>
  <c r="J30" i="4" s="1"/>
  <c r="K23" i="4"/>
  <c r="I28" i="4"/>
  <c r="I81" i="4" s="1"/>
  <c r="J41" i="4"/>
  <c r="J42" i="4" s="1"/>
  <c r="J45" i="4" s="1"/>
  <c r="J47" i="4" s="1"/>
  <c r="K40" i="4"/>
  <c r="I84" i="4"/>
  <c r="I86" i="4" s="1"/>
  <c r="I14" i="4"/>
  <c r="K11" i="3"/>
  <c r="H29" i="3"/>
  <c r="I27" i="3"/>
  <c r="J11" i="4"/>
  <c r="J14" i="4" s="1"/>
  <c r="K39" i="4"/>
  <c r="K8" i="4"/>
  <c r="K65" i="4"/>
  <c r="J66" i="4"/>
  <c r="J67" i="4" s="1"/>
  <c r="J70" i="4" s="1"/>
  <c r="J72" i="4" s="1"/>
  <c r="J59" i="4"/>
  <c r="J62" i="4" s="1"/>
  <c r="J64" i="4" s="1"/>
  <c r="K57" i="4"/>
  <c r="K58" i="4" s="1"/>
  <c r="J75" i="4"/>
  <c r="J78" i="4" s="1"/>
  <c r="J80" i="4" s="1"/>
  <c r="K73" i="4"/>
  <c r="K74" i="4" s="1"/>
  <c r="K17" i="4"/>
  <c r="K20" i="4" s="1"/>
  <c r="K22" i="4" s="1"/>
  <c r="L15" i="4"/>
  <c r="L16" i="4" s="1"/>
  <c r="M6" i="3"/>
  <c r="M7" i="3" s="1"/>
  <c r="L70" i="3"/>
  <c r="L71" i="3" s="1"/>
  <c r="K72" i="3"/>
  <c r="K75" i="3" s="1"/>
  <c r="K77" i="3" s="1"/>
  <c r="K79" i="3"/>
  <c r="K80" i="3" s="1"/>
  <c r="K83" i="3" s="1"/>
  <c r="K85" i="3" s="1"/>
  <c r="L78" i="3"/>
  <c r="M30" i="3"/>
  <c r="M31" i="3" s="1"/>
  <c r="L32" i="3"/>
  <c r="L35" i="3" s="1"/>
  <c r="L37" i="3" s="1"/>
  <c r="J56" i="3"/>
  <c r="J59" i="3" s="1"/>
  <c r="J61" i="3" s="1"/>
  <c r="K54" i="3"/>
  <c r="K55" i="3" s="1"/>
  <c r="K22" i="3"/>
  <c r="K23" i="3" s="1"/>
  <c r="J24" i="3"/>
  <c r="K64" i="3"/>
  <c r="K67" i="3" s="1"/>
  <c r="K69" i="3" s="1"/>
  <c r="L62" i="3"/>
  <c r="L63" i="3" s="1"/>
  <c r="L46" i="3"/>
  <c r="K47" i="3"/>
  <c r="K48" i="3" s="1"/>
  <c r="K51" i="3" s="1"/>
  <c r="K53" i="3" s="1"/>
  <c r="L38" i="3" l="1"/>
  <c r="L39" i="3" s="1"/>
  <c r="L40" i="3" s="1"/>
  <c r="L43" i="3" s="1"/>
  <c r="L45" i="3" s="1"/>
  <c r="M32" i="4"/>
  <c r="M33" i="4" s="1"/>
  <c r="J53" i="4"/>
  <c r="J55" i="4" s="1"/>
  <c r="H82" i="4"/>
  <c r="H83" i="4" s="1"/>
  <c r="I102" i="3"/>
  <c r="J19" i="3"/>
  <c r="J105" i="3"/>
  <c r="J107" i="3" s="1"/>
  <c r="K13" i="3"/>
  <c r="K15" i="3"/>
  <c r="K16" i="3" s="1"/>
  <c r="L14" i="3"/>
  <c r="M6" i="4"/>
  <c r="M7" i="4" s="1"/>
  <c r="M8" i="3"/>
  <c r="K49" i="4"/>
  <c r="K50" i="4" s="1"/>
  <c r="L48" i="4"/>
  <c r="I13" i="4"/>
  <c r="K24" i="4"/>
  <c r="K25" i="4" s="1"/>
  <c r="K30" i="4" s="1"/>
  <c r="L23" i="4"/>
  <c r="J13" i="4"/>
  <c r="J28" i="4"/>
  <c r="K41" i="4"/>
  <c r="K42" i="4" s="1"/>
  <c r="K45" i="4" s="1"/>
  <c r="K47" i="4" s="1"/>
  <c r="L40" i="4"/>
  <c r="J84" i="4"/>
  <c r="J86" i="4" s="1"/>
  <c r="I29" i="3"/>
  <c r="K11" i="4"/>
  <c r="K14" i="4" s="1"/>
  <c r="J27" i="3"/>
  <c r="L11" i="3"/>
  <c r="L39" i="4"/>
  <c r="K66" i="4"/>
  <c r="K67" i="4" s="1"/>
  <c r="K70" i="4" s="1"/>
  <c r="K72" i="4" s="1"/>
  <c r="L65" i="4"/>
  <c r="L8" i="4"/>
  <c r="K75" i="4"/>
  <c r="K78" i="4" s="1"/>
  <c r="K80" i="4" s="1"/>
  <c r="L73" i="4"/>
  <c r="L74" i="4" s="1"/>
  <c r="L17" i="4"/>
  <c r="L20" i="4" s="1"/>
  <c r="L22" i="4" s="1"/>
  <c r="M15" i="4"/>
  <c r="M16" i="4" s="1"/>
  <c r="N32" i="4"/>
  <c r="N33" i="4" s="1"/>
  <c r="M34" i="4"/>
  <c r="M37" i="4" s="1"/>
  <c r="K59" i="4"/>
  <c r="K62" i="4" s="1"/>
  <c r="K64" i="4" s="1"/>
  <c r="L57" i="4"/>
  <c r="L58" i="4" s="1"/>
  <c r="L79" i="3"/>
  <c r="L80" i="3" s="1"/>
  <c r="L83" i="3" s="1"/>
  <c r="L85" i="3" s="1"/>
  <c r="M78" i="3"/>
  <c r="M70" i="3"/>
  <c r="M71" i="3" s="1"/>
  <c r="L72" i="3"/>
  <c r="L75" i="3" s="1"/>
  <c r="L77" i="3" s="1"/>
  <c r="L47" i="3"/>
  <c r="L48" i="3" s="1"/>
  <c r="L51" i="3" s="1"/>
  <c r="L53" i="3" s="1"/>
  <c r="M46" i="3"/>
  <c r="M32" i="3"/>
  <c r="M35" i="3" s="1"/>
  <c r="M37" i="3" s="1"/>
  <c r="N30" i="3"/>
  <c r="N31" i="3" s="1"/>
  <c r="L64" i="3"/>
  <c r="L67" i="3" s="1"/>
  <c r="L69" i="3" s="1"/>
  <c r="M62" i="3"/>
  <c r="M63" i="3" s="1"/>
  <c r="K24" i="3"/>
  <c r="L22" i="3"/>
  <c r="L23" i="3" s="1"/>
  <c r="K56" i="3"/>
  <c r="K59" i="3" s="1"/>
  <c r="K61" i="3" s="1"/>
  <c r="L54" i="3"/>
  <c r="L55" i="3" s="1"/>
  <c r="N6" i="3"/>
  <c r="O6" i="3" s="1"/>
  <c r="P6" i="3" s="1"/>
  <c r="M38" i="3" l="1"/>
  <c r="M39" i="3" s="1"/>
  <c r="J81" i="4"/>
  <c r="J82" i="4"/>
  <c r="K53" i="4"/>
  <c r="K55" i="4" s="1"/>
  <c r="I82" i="4"/>
  <c r="I83" i="4" s="1"/>
  <c r="K19" i="3"/>
  <c r="K105" i="3"/>
  <c r="K107" i="3" s="1"/>
  <c r="L13" i="3"/>
  <c r="J102" i="3"/>
  <c r="P6" i="4"/>
  <c r="P7" i="4" s="1"/>
  <c r="P8" i="4" s="1"/>
  <c r="N7" i="3"/>
  <c r="O7" i="3" s="1"/>
  <c r="P7" i="3" s="1"/>
  <c r="P8" i="3" s="1"/>
  <c r="L15" i="3"/>
  <c r="L16" i="3" s="1"/>
  <c r="M14" i="3"/>
  <c r="N6" i="4"/>
  <c r="N7" i="4" s="1"/>
  <c r="J83" i="4"/>
  <c r="L49" i="4"/>
  <c r="L50" i="4" s="1"/>
  <c r="M48" i="4"/>
  <c r="L41" i="4"/>
  <c r="L42" i="4" s="1"/>
  <c r="L45" i="4" s="1"/>
  <c r="L47" i="4" s="1"/>
  <c r="M40" i="4"/>
  <c r="L24" i="4"/>
  <c r="L25" i="4" s="1"/>
  <c r="L30" i="4" s="1"/>
  <c r="M23" i="4"/>
  <c r="K28" i="4"/>
  <c r="K84" i="4"/>
  <c r="K86" i="4" s="1"/>
  <c r="M11" i="3"/>
  <c r="J29" i="3"/>
  <c r="K27" i="3"/>
  <c r="L11" i="4"/>
  <c r="L14" i="4" s="1"/>
  <c r="M39" i="4"/>
  <c r="M8" i="4"/>
  <c r="L66" i="4"/>
  <c r="L67" i="4" s="1"/>
  <c r="L70" i="4" s="1"/>
  <c r="L72" i="4" s="1"/>
  <c r="M65" i="4"/>
  <c r="M57" i="4"/>
  <c r="M58" i="4" s="1"/>
  <c r="L59" i="4"/>
  <c r="L62" i="4" s="1"/>
  <c r="L64" i="4" s="1"/>
  <c r="O32" i="4"/>
  <c r="N34" i="4"/>
  <c r="N37" i="4" s="1"/>
  <c r="M73" i="4"/>
  <c r="M74" i="4" s="1"/>
  <c r="L75" i="4"/>
  <c r="L78" i="4" s="1"/>
  <c r="L80" i="4" s="1"/>
  <c r="N15" i="4"/>
  <c r="N16" i="4" s="1"/>
  <c r="M17" i="4"/>
  <c r="M20" i="4" s="1"/>
  <c r="M22" i="4" s="1"/>
  <c r="L56" i="3"/>
  <c r="L59" i="3" s="1"/>
  <c r="L61" i="3" s="1"/>
  <c r="M54" i="3"/>
  <c r="M55" i="3" s="1"/>
  <c r="N62" i="3"/>
  <c r="N63" i="3" s="1"/>
  <c r="M64" i="3"/>
  <c r="M67" i="3" s="1"/>
  <c r="M69" i="3" s="1"/>
  <c r="M47" i="3"/>
  <c r="M48" i="3" s="1"/>
  <c r="M51" i="3" s="1"/>
  <c r="M53" i="3" s="1"/>
  <c r="N46" i="3"/>
  <c r="L24" i="3"/>
  <c r="M22" i="3"/>
  <c r="M23" i="3" s="1"/>
  <c r="M40" i="3"/>
  <c r="M43" i="3" s="1"/>
  <c r="M45" i="3" s="1"/>
  <c r="M72" i="3"/>
  <c r="M75" i="3" s="1"/>
  <c r="M77" i="3" s="1"/>
  <c r="N70" i="3"/>
  <c r="N71" i="3" s="1"/>
  <c r="N78" i="3"/>
  <c r="M79" i="3"/>
  <c r="M80" i="3" s="1"/>
  <c r="M83" i="3" s="1"/>
  <c r="M85" i="3" s="1"/>
  <c r="N32" i="3"/>
  <c r="N35" i="3" s="1"/>
  <c r="N37" i="3" s="1"/>
  <c r="O30" i="3"/>
  <c r="K81" i="4" l="1"/>
  <c r="N38" i="3"/>
  <c r="N39" i="3" s="1"/>
  <c r="L53" i="4"/>
  <c r="L55" i="4" s="1"/>
  <c r="N8" i="3"/>
  <c r="L19" i="3"/>
  <c r="L105" i="3"/>
  <c r="L107" i="3" s="1"/>
  <c r="M13" i="3"/>
  <c r="K102" i="3"/>
  <c r="P11" i="3"/>
  <c r="O31" i="3"/>
  <c r="O32" i="3" s="1"/>
  <c r="O35" i="3" s="1"/>
  <c r="O37" i="3" s="1"/>
  <c r="P30" i="3"/>
  <c r="P11" i="4"/>
  <c r="O33" i="4"/>
  <c r="O34" i="4" s="1"/>
  <c r="O37" i="4" s="1"/>
  <c r="P32" i="4"/>
  <c r="P33" i="4" s="1"/>
  <c r="P34" i="4" s="1"/>
  <c r="P37" i="4" s="1"/>
  <c r="P39" i="4" s="1"/>
  <c r="M15" i="3"/>
  <c r="M16" i="3" s="1"/>
  <c r="N14" i="3"/>
  <c r="M49" i="4"/>
  <c r="M50" i="4" s="1"/>
  <c r="N48" i="4"/>
  <c r="K13" i="4"/>
  <c r="L28" i="4"/>
  <c r="M41" i="4"/>
  <c r="M42" i="4" s="1"/>
  <c r="M45" i="4" s="1"/>
  <c r="M47" i="4" s="1"/>
  <c r="N40" i="4"/>
  <c r="M24" i="4"/>
  <c r="M25" i="4" s="1"/>
  <c r="M30" i="4" s="1"/>
  <c r="N23" i="4"/>
  <c r="L27" i="3"/>
  <c r="M11" i="4"/>
  <c r="M14" i="4" s="1"/>
  <c r="L84" i="4"/>
  <c r="L86" i="4" s="1"/>
  <c r="N11" i="3"/>
  <c r="K29" i="3"/>
  <c r="N39" i="4"/>
  <c r="N8" i="4"/>
  <c r="N65" i="4"/>
  <c r="M66" i="4"/>
  <c r="M67" i="4" s="1"/>
  <c r="M70" i="4" s="1"/>
  <c r="M72" i="4" s="1"/>
  <c r="N73" i="4"/>
  <c r="N74" i="4" s="1"/>
  <c r="M75" i="4"/>
  <c r="M78" i="4" s="1"/>
  <c r="M80" i="4" s="1"/>
  <c r="O15" i="4"/>
  <c r="N17" i="4"/>
  <c r="N20" i="4" s="1"/>
  <c r="N22" i="4" s="1"/>
  <c r="M59" i="4"/>
  <c r="M62" i="4" s="1"/>
  <c r="M64" i="4" s="1"/>
  <c r="N57" i="4"/>
  <c r="N58" i="4" s="1"/>
  <c r="O62" i="3"/>
  <c r="N64" i="3"/>
  <c r="N67" i="3" s="1"/>
  <c r="N69" i="3" s="1"/>
  <c r="N72" i="3"/>
  <c r="N75" i="3" s="1"/>
  <c r="N77" i="3" s="1"/>
  <c r="O70" i="3"/>
  <c r="M56" i="3"/>
  <c r="M59" i="3" s="1"/>
  <c r="M61" i="3" s="1"/>
  <c r="N54" i="3"/>
  <c r="N55" i="3" s="1"/>
  <c r="O78" i="3"/>
  <c r="P78" i="3" s="1"/>
  <c r="P79" i="3" s="1"/>
  <c r="P80" i="3" s="1"/>
  <c r="P83" i="3" s="1"/>
  <c r="P85" i="3" s="1"/>
  <c r="N79" i="3"/>
  <c r="N80" i="3" s="1"/>
  <c r="N83" i="3" s="1"/>
  <c r="N85" i="3" s="1"/>
  <c r="O38" i="3"/>
  <c r="P38" i="3" s="1"/>
  <c r="N40" i="3"/>
  <c r="N43" i="3" s="1"/>
  <c r="N45" i="3" s="1"/>
  <c r="O46" i="3"/>
  <c r="P46" i="3" s="1"/>
  <c r="N47" i="3"/>
  <c r="N48" i="3" s="1"/>
  <c r="N51" i="3" s="1"/>
  <c r="N53" i="3" s="1"/>
  <c r="N22" i="3"/>
  <c r="N23" i="3" s="1"/>
  <c r="M24" i="3"/>
  <c r="L81" i="4" l="1"/>
  <c r="M53" i="4"/>
  <c r="M55" i="4" s="1"/>
  <c r="K82" i="4"/>
  <c r="K83" i="4" s="1"/>
  <c r="N13" i="3"/>
  <c r="M19" i="3"/>
  <c r="M105" i="3"/>
  <c r="M107" i="3" s="1"/>
  <c r="L102" i="3"/>
  <c r="P31" i="3"/>
  <c r="P32" i="3" s="1"/>
  <c r="P35" i="3" s="1"/>
  <c r="P37" i="3" s="1"/>
  <c r="O71" i="3"/>
  <c r="O72" i="3" s="1"/>
  <c r="O75" i="3" s="1"/>
  <c r="O77" i="3" s="1"/>
  <c r="P70" i="3"/>
  <c r="O16" i="4"/>
  <c r="O17" i="4" s="1"/>
  <c r="O20" i="4" s="1"/>
  <c r="O22" i="4" s="1"/>
  <c r="P15" i="4"/>
  <c r="P16" i="4" s="1"/>
  <c r="P17" i="4" s="1"/>
  <c r="P14" i="4"/>
  <c r="O63" i="3"/>
  <c r="O64" i="3" s="1"/>
  <c r="O67" i="3" s="1"/>
  <c r="O69" i="3" s="1"/>
  <c r="P62" i="3"/>
  <c r="P13" i="3"/>
  <c r="P47" i="3"/>
  <c r="P48" i="3" s="1"/>
  <c r="P51" i="3" s="1"/>
  <c r="P53" i="3" s="1"/>
  <c r="O39" i="3"/>
  <c r="P39" i="3" s="1"/>
  <c r="P40" i="3" s="1"/>
  <c r="P43" i="3" s="1"/>
  <c r="P45" i="3" s="1"/>
  <c r="N15" i="3"/>
  <c r="N16" i="3" s="1"/>
  <c r="O14" i="3"/>
  <c r="P14" i="3" s="1"/>
  <c r="N49" i="4"/>
  <c r="N50" i="4" s="1"/>
  <c r="O48" i="4"/>
  <c r="P48" i="4" s="1"/>
  <c r="P49" i="4" s="1"/>
  <c r="P50" i="4" s="1"/>
  <c r="L13" i="4"/>
  <c r="M28" i="4"/>
  <c r="M81" i="4" s="1"/>
  <c r="M13" i="4"/>
  <c r="N41" i="4"/>
  <c r="N42" i="4" s="1"/>
  <c r="N45" i="4" s="1"/>
  <c r="N47" i="4" s="1"/>
  <c r="O40" i="4"/>
  <c r="P40" i="4" s="1"/>
  <c r="P41" i="4" s="1"/>
  <c r="P42" i="4" s="1"/>
  <c r="P45" i="4" s="1"/>
  <c r="P47" i="4" s="1"/>
  <c r="N24" i="4"/>
  <c r="N25" i="4" s="1"/>
  <c r="N30" i="4" s="1"/>
  <c r="O23" i="4"/>
  <c r="P23" i="4" s="1"/>
  <c r="P24" i="4" s="1"/>
  <c r="P25" i="4" s="1"/>
  <c r="P30" i="4" s="1"/>
  <c r="M84" i="4"/>
  <c r="M86" i="4" s="1"/>
  <c r="N11" i="4"/>
  <c r="N14" i="4" s="1"/>
  <c r="L29" i="3"/>
  <c r="M27" i="3"/>
  <c r="O39" i="4"/>
  <c r="N66" i="4"/>
  <c r="N67" i="4" s="1"/>
  <c r="N70" i="4" s="1"/>
  <c r="N72" i="4" s="1"/>
  <c r="O65" i="4"/>
  <c r="P65" i="4" s="1"/>
  <c r="P66" i="4" s="1"/>
  <c r="P67" i="4" s="1"/>
  <c r="P70" i="4" s="1"/>
  <c r="P72" i="4" s="1"/>
  <c r="N59" i="4"/>
  <c r="N62" i="4" s="1"/>
  <c r="N64" i="4" s="1"/>
  <c r="O57" i="4"/>
  <c r="N75" i="4"/>
  <c r="N78" i="4" s="1"/>
  <c r="N80" i="4" s="1"/>
  <c r="O73" i="4"/>
  <c r="O79" i="3"/>
  <c r="O80" i="3" s="1"/>
  <c r="O83" i="3" s="1"/>
  <c r="O85" i="3" s="1"/>
  <c r="N56" i="3"/>
  <c r="N59" i="3" s="1"/>
  <c r="N61" i="3" s="1"/>
  <c r="O54" i="3"/>
  <c r="O22" i="3"/>
  <c r="N24" i="3"/>
  <c r="O47" i="3"/>
  <c r="O48" i="3" s="1"/>
  <c r="O51" i="3" s="1"/>
  <c r="O53" i="3" s="1"/>
  <c r="M82" i="4" l="1"/>
  <c r="M83" i="4" s="1"/>
  <c r="P53" i="4"/>
  <c r="P56" i="4" s="1"/>
  <c r="N53" i="4"/>
  <c r="N56" i="4" s="1"/>
  <c r="L82" i="4"/>
  <c r="L83" i="4" s="1"/>
  <c r="N19" i="3"/>
  <c r="N105" i="3"/>
  <c r="N107" i="3" s="1"/>
  <c r="M102" i="3"/>
  <c r="O23" i="3"/>
  <c r="O24" i="3" s="1"/>
  <c r="P22" i="3"/>
  <c r="O74" i="4"/>
  <c r="O75" i="4" s="1"/>
  <c r="O78" i="4" s="1"/>
  <c r="O80" i="4" s="1"/>
  <c r="P73" i="4"/>
  <c r="P74" i="4" s="1"/>
  <c r="P75" i="4" s="1"/>
  <c r="P78" i="4" s="1"/>
  <c r="P80" i="4" s="1"/>
  <c r="P28" i="4"/>
  <c r="P13" i="4"/>
  <c r="P71" i="3"/>
  <c r="P72" i="3" s="1"/>
  <c r="P75" i="3" s="1"/>
  <c r="P77" i="3" s="1"/>
  <c r="P20" i="4"/>
  <c r="O40" i="3"/>
  <c r="O43" i="3" s="1"/>
  <c r="O45" i="3" s="1"/>
  <c r="O58" i="4"/>
  <c r="O59" i="4" s="1"/>
  <c r="O62" i="4" s="1"/>
  <c r="O64" i="4" s="1"/>
  <c r="P57" i="4"/>
  <c r="P58" i="4" s="1"/>
  <c r="P59" i="4" s="1"/>
  <c r="P62" i="4" s="1"/>
  <c r="P64" i="4" s="1"/>
  <c r="P63" i="3"/>
  <c r="P64" i="3" s="1"/>
  <c r="P67" i="3" s="1"/>
  <c r="P69" i="3" s="1"/>
  <c r="O55" i="3"/>
  <c r="O56" i="3" s="1"/>
  <c r="O59" i="3" s="1"/>
  <c r="O61" i="3" s="1"/>
  <c r="P54" i="3"/>
  <c r="P15" i="3"/>
  <c r="P16" i="3" s="1"/>
  <c r="O15" i="3"/>
  <c r="O16" i="3" s="1"/>
  <c r="O19" i="3" s="1"/>
  <c r="O49" i="4"/>
  <c r="O50" i="4" s="1"/>
  <c r="N28" i="4"/>
  <c r="N13" i="4"/>
  <c r="O41" i="4"/>
  <c r="O42" i="4" s="1"/>
  <c r="O45" i="4" s="1"/>
  <c r="O47" i="4" s="1"/>
  <c r="O24" i="4"/>
  <c r="O25" i="4" s="1"/>
  <c r="O30" i="4" s="1"/>
  <c r="N84" i="4"/>
  <c r="N86" i="4" s="1"/>
  <c r="N27" i="3"/>
  <c r="M29" i="3"/>
  <c r="O66" i="4"/>
  <c r="O67" i="4" s="1"/>
  <c r="O70" i="4" s="1"/>
  <c r="O72" i="4" s="1"/>
  <c r="N82" i="4" l="1"/>
  <c r="N81" i="4"/>
  <c r="O53" i="4"/>
  <c r="O56" i="4" s="1"/>
  <c r="N102" i="3"/>
  <c r="P84" i="4"/>
  <c r="P86" i="4" s="1"/>
  <c r="P19" i="3"/>
  <c r="P55" i="3"/>
  <c r="P56" i="3" s="1"/>
  <c r="P59" i="3" s="1"/>
  <c r="P61" i="3" s="1"/>
  <c r="P22" i="4"/>
  <c r="P82" i="4" s="1"/>
  <c r="P81" i="4"/>
  <c r="P23" i="3"/>
  <c r="P24" i="3" s="1"/>
  <c r="P27" i="3" s="1"/>
  <c r="P29" i="3" s="1"/>
  <c r="O28" i="4"/>
  <c r="O27" i="3"/>
  <c r="N29" i="3"/>
  <c r="N83" i="4" l="1"/>
  <c r="P83" i="4"/>
  <c r="P102" i="3"/>
  <c r="P105" i="3"/>
  <c r="P107" i="3" s="1"/>
  <c r="P21" i="3"/>
  <c r="O29" i="3"/>
  <c r="P103" i="3" l="1"/>
  <c r="P104" i="3" s="1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D103" i="3" l="1"/>
  <c r="D104" i="3" s="1"/>
  <c r="J103" i="3"/>
  <c r="J104" i="3" s="1"/>
  <c r="E103" i="3"/>
  <c r="E104" i="3" s="1"/>
  <c r="G103" i="3"/>
  <c r="G104" i="3" s="1"/>
  <c r="K103" i="3"/>
  <c r="K104" i="3" s="1"/>
  <c r="M103" i="3"/>
  <c r="M104" i="3" s="1"/>
  <c r="N103" i="3"/>
  <c r="N104" i="3" s="1"/>
  <c r="C103" i="3"/>
  <c r="C104" i="3" s="1"/>
  <c r="L103" i="3"/>
  <c r="L104" i="3" s="1"/>
  <c r="F103" i="3"/>
  <c r="F104" i="3" s="1"/>
  <c r="H103" i="3"/>
  <c r="H104" i="3" s="1"/>
  <c r="I103" i="3"/>
  <c r="I104" i="3" s="1"/>
  <c r="O6" i="4"/>
  <c r="O7" i="4" s="1"/>
  <c r="O8" i="4" s="1"/>
  <c r="O8" i="3"/>
  <c r="O11" i="4" l="1"/>
  <c r="O81" i="4" s="1"/>
  <c r="O105" i="3"/>
  <c r="O107" i="3" s="1"/>
  <c r="O84" i="4"/>
  <c r="O86" i="4" s="1"/>
  <c r="O11" i="3"/>
  <c r="O102" i="3" s="1"/>
  <c r="O14" i="4" l="1"/>
  <c r="O13" i="4" s="1"/>
  <c r="O82" i="4" s="1"/>
  <c r="O83" i="4" s="1"/>
  <c r="O13" i="3"/>
  <c r="O103" i="3" l="1"/>
  <c r="O104" i="3" s="1"/>
</calcChain>
</file>

<file path=xl/sharedStrings.xml><?xml version="1.0" encoding="utf-8"?>
<sst xmlns="http://schemas.openxmlformats.org/spreadsheetml/2006/main" count="223" uniqueCount="73">
  <si>
    <t>ühisveevärgi tarbijad</t>
  </si>
  <si>
    <t>ühiskanalisats. tarbijad</t>
  </si>
  <si>
    <t>Tapa elanikud</t>
  </si>
  <si>
    <t>Jäneda elanikud</t>
  </si>
  <si>
    <t>Lehtse elanikud</t>
  </si>
  <si>
    <t>Moe elanikud</t>
  </si>
  <si>
    <t>Vahakulmu elanikud</t>
  </si>
  <si>
    <t>Assamalla elanikud</t>
  </si>
  <si>
    <t>Vajangu elanikud</t>
  </si>
  <si>
    <t>Porkuni elanikud</t>
  </si>
  <si>
    <t>rahvastikumuuduskoef.</t>
  </si>
  <si>
    <t>aasta</t>
  </si>
  <si>
    <t>baasaasta</t>
  </si>
  <si>
    <t>prognoos</t>
  </si>
  <si>
    <t>reovesi elanikud</t>
  </si>
  <si>
    <t>rv ühiktarbimine (l/p)</t>
  </si>
  <si>
    <t>vee ühiktarbimine (l/p)</t>
  </si>
  <si>
    <t>Tarbimine kokku</t>
  </si>
  <si>
    <t>Jäneda tarbimine kokku</t>
  </si>
  <si>
    <t>Puhastisse: Tapa RVP</t>
  </si>
  <si>
    <t>Puhastisse: Jäneda RVP</t>
  </si>
  <si>
    <t>Puhastisse: Lehtse RVP</t>
  </si>
  <si>
    <t>Lehtse tarbimine kokku</t>
  </si>
  <si>
    <t>Infiltratsioon (%)</t>
  </si>
  <si>
    <t>Vahakulmu tarbimine kokku</t>
  </si>
  <si>
    <t>Puhastisse: Tamsalu RVP</t>
  </si>
  <si>
    <t>Assamalla tarbimine kokku</t>
  </si>
  <si>
    <t>Puhastisse: Assamalla RVP</t>
  </si>
  <si>
    <t>Porkuni tarbimine kokku</t>
  </si>
  <si>
    <t>Puhastisse: Porkuni RVP</t>
  </si>
  <si>
    <t>Vajangu tarbimine kokku</t>
  </si>
  <si>
    <t>Puhastisse: Vajangu RVP</t>
  </si>
  <si>
    <r>
      <t>jur.isikute reovesi (m</t>
    </r>
    <r>
      <rPr>
        <sz val="11"/>
        <color theme="1"/>
        <rFont val="Calibri"/>
        <family val="2"/>
        <charset val="186"/>
      </rPr>
      <t>³)</t>
    </r>
  </si>
  <si>
    <t>reovesi elanikud (m³)</t>
  </si>
  <si>
    <t>Moe tarbimine kokku</t>
  </si>
  <si>
    <t>veetarve elanikud (m³)</t>
  </si>
  <si>
    <r>
      <t>jur.isikute vesi (m</t>
    </r>
    <r>
      <rPr>
        <sz val="11"/>
        <color theme="1"/>
        <rFont val="Calibri"/>
        <family val="2"/>
        <charset val="186"/>
      </rPr>
      <t>³)</t>
    </r>
  </si>
  <si>
    <t>Müügiväline vesi (%)</t>
  </si>
  <si>
    <r>
      <t>Tarbimine kokku (m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</rPr>
      <t>)</t>
    </r>
  </si>
  <si>
    <t>Veevõtt: Tapa (m³)</t>
  </si>
  <si>
    <t>Veevõtt: Jäneda (m³)</t>
  </si>
  <si>
    <t>Veevõtt: Lehtse (m³)</t>
  </si>
  <si>
    <t>Veevõtt: Moe (m³)</t>
  </si>
  <si>
    <t>Veevõtt: Vahakulmu (m³)</t>
  </si>
  <si>
    <t>Veevõtt: Assamalla (m³)</t>
  </si>
  <si>
    <t>Veevõtt: Vajangu (m³)</t>
  </si>
  <si>
    <t>Veevõtt: Porkuni (m³)</t>
  </si>
  <si>
    <t>Veevõtt: Kursi (m³)</t>
  </si>
  <si>
    <t>Keskmine müügivalise vee määr (%)</t>
  </si>
  <si>
    <r>
      <t>Kokku asulate veevõtt (m</t>
    </r>
    <r>
      <rPr>
        <b/>
        <sz val="11"/>
        <color theme="1"/>
        <rFont val="Calibri"/>
        <family val="2"/>
        <charset val="186"/>
      </rPr>
      <t>³)</t>
    </r>
  </si>
  <si>
    <t>Kokku asulate tarbimine  (m³)</t>
  </si>
  <si>
    <t>Veevõtt: Põdrangu (m³)</t>
  </si>
  <si>
    <r>
      <t>Kokku reoveepuhasteisse (m</t>
    </r>
    <r>
      <rPr>
        <b/>
        <sz val="11"/>
        <color theme="1"/>
        <rFont val="Calibri"/>
        <family val="2"/>
        <charset val="186"/>
      </rPr>
      <t>³)</t>
    </r>
  </si>
  <si>
    <t>Keskmine infiltratsioonimäär (%)</t>
  </si>
  <si>
    <t>Müük elanikele (m3)</t>
  </si>
  <si>
    <t>Müük jur isikutele (m3)</t>
  </si>
  <si>
    <t>Müügimahu summa (m3)</t>
  </si>
  <si>
    <t>Müük kokku (m3)</t>
  </si>
  <si>
    <t>Tapa RVP KOKKU</t>
  </si>
  <si>
    <t>Tapa prk kogus puhastisse (m³)</t>
  </si>
  <si>
    <t>Tamsalu elanikud</t>
  </si>
  <si>
    <t>Veevõtt: Tamsalu (m³)</t>
  </si>
  <si>
    <t>Veevõtt: (m³)</t>
  </si>
  <si>
    <t>liitumine 2027</t>
  </si>
  <si>
    <t>liitumised 2027</t>
  </si>
  <si>
    <r>
      <t>Tamsalu tarbimine kokku (m</t>
    </r>
    <r>
      <rPr>
        <sz val="11"/>
        <color theme="1"/>
        <rFont val="Calibri"/>
        <family val="2"/>
        <charset val="186"/>
      </rPr>
      <t>³</t>
    </r>
    <r>
      <rPr>
        <sz val="11"/>
        <color theme="1"/>
        <rFont val="Calibri"/>
        <family val="2"/>
      </rPr>
      <t>)</t>
    </r>
  </si>
  <si>
    <t>Porkuni elaniku</t>
  </si>
  <si>
    <t>Kursi elanikud</t>
  </si>
  <si>
    <t>Saiakopli, Näo elanikud</t>
  </si>
  <si>
    <t>Põdrangu elanikud</t>
  </si>
  <si>
    <t>rek mõju 2028, 2029</t>
  </si>
  <si>
    <t>liitumised 8 inimest</t>
  </si>
  <si>
    <t>LISA 2. OÜ Tapa Vesi nõudlus- ja tootmismahtude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</si>
</sst>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0" fillId="0" borderId="0" xfId="0" applyNumberFormat="1"/>
    <xf numFmtId="1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" fontId="8" fillId="0" borderId="1" xfId="2" applyNumberFormat="1" applyFont="1" applyFill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3" fillId="0" borderId="1" xfId="2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/>
    </xf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tabSelected="1" topLeftCell="A37" workbookViewId="0">
      <selection activeCell="K1" sqref="K1"/>
    </sheetView>
  </sheetViews>
  <sheetFormatPr defaultRowHeight="14.5" x14ac:dyDescent="0.35"/>
  <cols>
    <col min="1" max="1" width="27.54296875" customWidth="1"/>
    <col min="17" max="17" width="20.90625" hidden="1" customWidth="1"/>
  </cols>
  <sheetData>
    <row r="1" spans="1:17" x14ac:dyDescent="0.35">
      <c r="A1" s="31" t="s">
        <v>72</v>
      </c>
    </row>
    <row r="3" spans="1:17" x14ac:dyDescent="0.35">
      <c r="B3" s="3" t="s">
        <v>12</v>
      </c>
      <c r="C3" s="4" t="s">
        <v>13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1"/>
    </row>
    <row r="4" spans="1:17" x14ac:dyDescent="0.35">
      <c r="A4" s="4" t="s">
        <v>11</v>
      </c>
      <c r="B4" s="16">
        <v>2023</v>
      </c>
      <c r="C4" s="16">
        <f>B4+1</f>
        <v>2024</v>
      </c>
      <c r="D4" s="16">
        <f t="shared" ref="D4:P4" si="0">C4+1</f>
        <v>2025</v>
      </c>
      <c r="E4" s="16">
        <f t="shared" si="0"/>
        <v>2026</v>
      </c>
      <c r="F4" s="16">
        <f t="shared" si="0"/>
        <v>2027</v>
      </c>
      <c r="G4" s="16">
        <f t="shared" si="0"/>
        <v>2028</v>
      </c>
      <c r="H4" s="16">
        <f t="shared" si="0"/>
        <v>2029</v>
      </c>
      <c r="I4" s="16">
        <f t="shared" si="0"/>
        <v>2030</v>
      </c>
      <c r="J4" s="16">
        <f t="shared" si="0"/>
        <v>2031</v>
      </c>
      <c r="K4" s="16">
        <f t="shared" si="0"/>
        <v>2032</v>
      </c>
      <c r="L4" s="16">
        <f t="shared" si="0"/>
        <v>2033</v>
      </c>
      <c r="M4" s="16">
        <f t="shared" si="0"/>
        <v>2034</v>
      </c>
      <c r="N4" s="16">
        <f t="shared" si="0"/>
        <v>2035</v>
      </c>
      <c r="O4" s="16">
        <f t="shared" si="0"/>
        <v>2036</v>
      </c>
      <c r="P4" s="16">
        <f t="shared" si="0"/>
        <v>2037</v>
      </c>
      <c r="Q4" s="1"/>
    </row>
    <row r="5" spans="1:17" x14ac:dyDescent="0.35">
      <c r="A5" s="4" t="s">
        <v>10</v>
      </c>
      <c r="B5" s="17">
        <v>1</v>
      </c>
      <c r="C5" s="17">
        <v>0.99879210844181987</v>
      </c>
      <c r="D5" s="17">
        <v>0.99528016662187579</v>
      </c>
      <c r="E5" s="17">
        <v>0.99385705847607797</v>
      </c>
      <c r="F5" s="17">
        <v>0.99378512845765909</v>
      </c>
      <c r="G5" s="17">
        <v>0.99372917556599749</v>
      </c>
      <c r="H5" s="17">
        <v>0.99380996595481275</v>
      </c>
      <c r="I5" s="17">
        <v>0.99408284023668636</v>
      </c>
      <c r="J5" s="17">
        <v>0.99434349763297136</v>
      </c>
      <c r="K5" s="17">
        <v>0.99448635591885315</v>
      </c>
      <c r="L5" s="17">
        <v>0.9945437904815545</v>
      </c>
      <c r="M5" s="17">
        <v>0.99469082929246455</v>
      </c>
      <c r="N5" s="17">
        <v>0.99480482510763979</v>
      </c>
      <c r="O5" s="17">
        <v>0.99497442500983657</v>
      </c>
      <c r="P5" s="17">
        <v>0.99496701597972426</v>
      </c>
      <c r="Q5" s="1"/>
    </row>
    <row r="6" spans="1:17" ht="14.25" customHeight="1" x14ac:dyDescent="0.35">
      <c r="A6" s="6" t="s">
        <v>2</v>
      </c>
      <c r="B6" s="23">
        <v>5488</v>
      </c>
      <c r="C6" s="16">
        <f t="shared" ref="C6:P6" si="1">B6*C5</f>
        <v>5481.3710911287071</v>
      </c>
      <c r="D6" s="16">
        <f t="shared" si="1"/>
        <v>5455.4999328949125</v>
      </c>
      <c r="E6" s="16">
        <f t="shared" si="1"/>
        <v>5421.9871158233782</v>
      </c>
      <c r="F6" s="16">
        <f t="shared" si="1"/>
        <v>5388.290162394308</v>
      </c>
      <c r="G6" s="16">
        <f t="shared" si="1"/>
        <v>5354.5011407864704</v>
      </c>
      <c r="H6" s="16">
        <f t="shared" si="1"/>
        <v>5321.3565964300078</v>
      </c>
      <c r="I6" s="16">
        <f t="shared" si="1"/>
        <v>5289.8692792913689</v>
      </c>
      <c r="J6" s="16">
        <f t="shared" si="1"/>
        <v>5259.9471211917853</v>
      </c>
      <c r="K6" s="16">
        <f t="shared" si="1"/>
        <v>5230.945644879881</v>
      </c>
      <c r="L6" s="16">
        <f t="shared" si="1"/>
        <v>5202.4045094618168</v>
      </c>
      <c r="M6" s="16">
        <f t="shared" si="1"/>
        <v>5174.7840558314319</v>
      </c>
      <c r="N6" s="16">
        <f t="shared" si="1"/>
        <v>5147.9001476311905</v>
      </c>
      <c r="O6" s="16">
        <f t="shared" si="1"/>
        <v>5122.0289893973968</v>
      </c>
      <c r="P6" s="16">
        <f t="shared" si="1"/>
        <v>5096.2498993423706</v>
      </c>
      <c r="Q6" s="1"/>
    </row>
    <row r="7" spans="1:17" x14ac:dyDescent="0.35">
      <c r="A7" s="4" t="s">
        <v>0</v>
      </c>
      <c r="B7" s="18">
        <f>B6*0.98</f>
        <v>5378.24</v>
      </c>
      <c r="C7" s="16">
        <f>C6*0.98</f>
        <v>5371.7436693061327</v>
      </c>
      <c r="D7" s="16">
        <f>D6*0.98</f>
        <v>5346.3899342370141</v>
      </c>
      <c r="E7" s="16">
        <f>E6*0.98</f>
        <v>5313.5473735069108</v>
      </c>
      <c r="F7" s="16">
        <f>F6*0.98+88</f>
        <v>5368.5243591464214</v>
      </c>
      <c r="G7" s="16">
        <f>F7/F6*G6</f>
        <v>5334.8592854205481</v>
      </c>
      <c r="H7" s="16">
        <f t="shared" ref="H7:P7" si="2">G7/G6*H6</f>
        <v>5301.836324817511</v>
      </c>
      <c r="I7" s="16">
        <f t="shared" si="2"/>
        <v>5270.4645122446263</v>
      </c>
      <c r="J7" s="16">
        <f t="shared" si="2"/>
        <v>5240.6521172557741</v>
      </c>
      <c r="K7" s="16">
        <f t="shared" si="2"/>
        <v>5211.7570267281171</v>
      </c>
      <c r="L7" s="16">
        <f t="shared" si="2"/>
        <v>5183.3205884310582</v>
      </c>
      <c r="M7" s="16">
        <f t="shared" si="2"/>
        <v>5155.8014545951946</v>
      </c>
      <c r="N7" s="16">
        <f t="shared" si="2"/>
        <v>5129.0161643282872</v>
      </c>
      <c r="O7" s="16">
        <f t="shared" si="2"/>
        <v>5103.2399089686951</v>
      </c>
      <c r="P7" s="16">
        <f t="shared" si="2"/>
        <v>5077.555384055222</v>
      </c>
      <c r="Q7" s="10" t="s">
        <v>64</v>
      </c>
    </row>
    <row r="8" spans="1:17" x14ac:dyDescent="0.35">
      <c r="A8" s="4" t="s">
        <v>35</v>
      </c>
      <c r="B8" s="19">
        <v>139830</v>
      </c>
      <c r="C8" s="16">
        <f>C7*C9/1000*365</f>
        <v>139661.10052341965</v>
      </c>
      <c r="D8" s="16">
        <f t="shared" ref="D8:O8" si="3">D7*D9/1000*365</f>
        <v>139001.92339954368</v>
      </c>
      <c r="E8" s="16">
        <f t="shared" si="3"/>
        <v>138148.04271238757</v>
      </c>
      <c r="F8" s="16">
        <f t="shared" si="3"/>
        <v>139577.40099724894</v>
      </c>
      <c r="G8" s="16">
        <f t="shared" si="3"/>
        <v>138702.13562064079</v>
      </c>
      <c r="H8" s="16">
        <f t="shared" si="3"/>
        <v>137843.56467900885</v>
      </c>
      <c r="I8" s="16">
        <f t="shared" si="3"/>
        <v>137027.92228445853</v>
      </c>
      <c r="J8" s="16">
        <f t="shared" si="3"/>
        <v>136252.82351770744</v>
      </c>
      <c r="K8" s="16">
        <f t="shared" si="3"/>
        <v>135501.57394377951</v>
      </c>
      <c r="L8" s="16">
        <f t="shared" si="3"/>
        <v>134762.24896626311</v>
      </c>
      <c r="M8" s="16">
        <f t="shared" si="3"/>
        <v>134046.77318156982</v>
      </c>
      <c r="N8" s="16">
        <f t="shared" si="3"/>
        <v>133350.37675113502</v>
      </c>
      <c r="O8" s="16">
        <f t="shared" si="3"/>
        <v>132680.21443280566</v>
      </c>
      <c r="P8" s="16">
        <f t="shared" ref="P8" si="4">P7*P9/1000*365</f>
        <v>132012.43703375856</v>
      </c>
      <c r="Q8" s="1"/>
    </row>
    <row r="9" spans="1:17" x14ac:dyDescent="0.35">
      <c r="A9" s="4" t="s">
        <v>16</v>
      </c>
      <c r="B9" s="16">
        <f>B8/B7*1000/365</f>
        <v>71.230716816460202</v>
      </c>
      <c r="C9" s="16">
        <f>B9</f>
        <v>71.230716816460202</v>
      </c>
      <c r="D9" s="16">
        <f t="shared" ref="D9:P9" si="5">C9</f>
        <v>71.230716816460202</v>
      </c>
      <c r="E9" s="16">
        <f t="shared" si="5"/>
        <v>71.230716816460202</v>
      </c>
      <c r="F9" s="16">
        <f t="shared" si="5"/>
        <v>71.230716816460202</v>
      </c>
      <c r="G9" s="16">
        <f t="shared" si="5"/>
        <v>71.230716816460202</v>
      </c>
      <c r="H9" s="16">
        <f t="shared" si="5"/>
        <v>71.230716816460202</v>
      </c>
      <c r="I9" s="16">
        <f t="shared" si="5"/>
        <v>71.230716816460202</v>
      </c>
      <c r="J9" s="16">
        <f t="shared" si="5"/>
        <v>71.230716816460202</v>
      </c>
      <c r="K9" s="16">
        <f t="shared" si="5"/>
        <v>71.230716816460202</v>
      </c>
      <c r="L9" s="16">
        <f t="shared" si="5"/>
        <v>71.230716816460202</v>
      </c>
      <c r="M9" s="16">
        <f t="shared" si="5"/>
        <v>71.230716816460202</v>
      </c>
      <c r="N9" s="16">
        <f t="shared" si="5"/>
        <v>71.230716816460202</v>
      </c>
      <c r="O9" s="16">
        <f t="shared" si="5"/>
        <v>71.230716816460202</v>
      </c>
      <c r="P9" s="16">
        <f t="shared" si="5"/>
        <v>71.230716816460202</v>
      </c>
      <c r="Q9" s="1"/>
    </row>
    <row r="10" spans="1:17" x14ac:dyDescent="0.35">
      <c r="A10" s="4" t="s">
        <v>36</v>
      </c>
      <c r="B10" s="18">
        <v>203949</v>
      </c>
      <c r="C10" s="16">
        <f>B10</f>
        <v>203949</v>
      </c>
      <c r="D10" s="16">
        <f t="shared" ref="D10:P10" si="6">C10</f>
        <v>203949</v>
      </c>
      <c r="E10" s="16">
        <f t="shared" si="6"/>
        <v>203949</v>
      </c>
      <c r="F10" s="16">
        <f>E10+511</f>
        <v>204460</v>
      </c>
      <c r="G10" s="16">
        <f t="shared" si="6"/>
        <v>204460</v>
      </c>
      <c r="H10" s="16">
        <f t="shared" si="6"/>
        <v>204460</v>
      </c>
      <c r="I10" s="16">
        <f t="shared" si="6"/>
        <v>204460</v>
      </c>
      <c r="J10" s="16">
        <f t="shared" si="6"/>
        <v>204460</v>
      </c>
      <c r="K10" s="16">
        <f t="shared" si="6"/>
        <v>204460</v>
      </c>
      <c r="L10" s="16">
        <f t="shared" si="6"/>
        <v>204460</v>
      </c>
      <c r="M10" s="16">
        <f t="shared" si="6"/>
        <v>204460</v>
      </c>
      <c r="N10" s="16">
        <f t="shared" si="6"/>
        <v>204460</v>
      </c>
      <c r="O10" s="16">
        <f t="shared" si="6"/>
        <v>204460</v>
      </c>
      <c r="P10" s="16">
        <f t="shared" si="6"/>
        <v>204460</v>
      </c>
      <c r="Q10" s="10" t="s">
        <v>63</v>
      </c>
    </row>
    <row r="11" spans="1:17" x14ac:dyDescent="0.35">
      <c r="A11" s="4" t="s">
        <v>38</v>
      </c>
      <c r="B11" s="16">
        <f t="shared" ref="B11:P11" si="7">B8+B10</f>
        <v>343779</v>
      </c>
      <c r="C11" s="16">
        <f t="shared" si="7"/>
        <v>343610.10052341968</v>
      </c>
      <c r="D11" s="16">
        <f t="shared" si="7"/>
        <v>342950.92339954368</v>
      </c>
      <c r="E11" s="16">
        <f t="shared" si="7"/>
        <v>342097.04271238757</v>
      </c>
      <c r="F11" s="16">
        <f t="shared" si="7"/>
        <v>344037.40099724894</v>
      </c>
      <c r="G11" s="16">
        <f t="shared" si="7"/>
        <v>343162.13562064082</v>
      </c>
      <c r="H11" s="16">
        <f t="shared" si="7"/>
        <v>342303.56467900885</v>
      </c>
      <c r="I11" s="16">
        <f t="shared" si="7"/>
        <v>341487.92228445853</v>
      </c>
      <c r="J11" s="16">
        <f t="shared" si="7"/>
        <v>340712.82351770741</v>
      </c>
      <c r="K11" s="16">
        <f t="shared" si="7"/>
        <v>339961.57394377951</v>
      </c>
      <c r="L11" s="16">
        <f t="shared" si="7"/>
        <v>339222.24896626314</v>
      </c>
      <c r="M11" s="16">
        <f t="shared" si="7"/>
        <v>338506.77318156982</v>
      </c>
      <c r="N11" s="16">
        <f t="shared" si="7"/>
        <v>337810.37675113499</v>
      </c>
      <c r="O11" s="16">
        <f t="shared" si="7"/>
        <v>337140.21443280566</v>
      </c>
      <c r="P11" s="16">
        <f t="shared" si="7"/>
        <v>336472.43703375856</v>
      </c>
      <c r="Q11" s="1"/>
    </row>
    <row r="12" spans="1:17" x14ac:dyDescent="0.35">
      <c r="A12" s="4" t="s">
        <v>37</v>
      </c>
      <c r="B12" s="20">
        <f>(B13-B11)/B13</f>
        <v>9.9418437115238525E-2</v>
      </c>
      <c r="C12" s="20">
        <f>B12</f>
        <v>9.9418437115238525E-2</v>
      </c>
      <c r="D12" s="20">
        <f t="shared" ref="D12:P12" si="8">C12</f>
        <v>9.9418437115238525E-2</v>
      </c>
      <c r="E12" s="20">
        <f t="shared" si="8"/>
        <v>9.9418437115238525E-2</v>
      </c>
      <c r="F12" s="20">
        <f t="shared" si="8"/>
        <v>9.9418437115238525E-2</v>
      </c>
      <c r="G12" s="20">
        <f t="shared" si="8"/>
        <v>9.9418437115238525E-2</v>
      </c>
      <c r="H12" s="20">
        <f t="shared" si="8"/>
        <v>9.9418437115238525E-2</v>
      </c>
      <c r="I12" s="20">
        <f t="shared" si="8"/>
        <v>9.9418437115238525E-2</v>
      </c>
      <c r="J12" s="20">
        <f t="shared" si="8"/>
        <v>9.9418437115238525E-2</v>
      </c>
      <c r="K12" s="20">
        <f t="shared" si="8"/>
        <v>9.9418437115238525E-2</v>
      </c>
      <c r="L12" s="20">
        <f t="shared" si="8"/>
        <v>9.9418437115238525E-2</v>
      </c>
      <c r="M12" s="20">
        <f t="shared" si="8"/>
        <v>9.9418437115238525E-2</v>
      </c>
      <c r="N12" s="20">
        <f t="shared" si="8"/>
        <v>9.9418437115238525E-2</v>
      </c>
      <c r="O12" s="20">
        <f t="shared" si="8"/>
        <v>9.9418437115238525E-2</v>
      </c>
      <c r="P12" s="20">
        <f t="shared" si="8"/>
        <v>9.9418437115238525E-2</v>
      </c>
      <c r="Q12" s="1"/>
    </row>
    <row r="13" spans="1:17" x14ac:dyDescent="0.35">
      <c r="A13" s="4" t="s">
        <v>39</v>
      </c>
      <c r="B13" s="18">
        <f>381730</f>
        <v>381730</v>
      </c>
      <c r="C13" s="16">
        <f>C11+(C11/(1-C12)/1*C12)</f>
        <v>381542.45510285674</v>
      </c>
      <c r="D13" s="16">
        <f t="shared" ref="D13:O13" si="9">D11+(D11/(1-D12)/1*D12)</f>
        <v>380810.50904595049</v>
      </c>
      <c r="E13" s="16">
        <f t="shared" si="9"/>
        <v>379862.36539928184</v>
      </c>
      <c r="F13" s="16">
        <f t="shared" si="9"/>
        <v>382016.92681251571</v>
      </c>
      <c r="G13" s="16">
        <f t="shared" si="9"/>
        <v>381045.03774362954</v>
      </c>
      <c r="H13" s="16">
        <f t="shared" si="9"/>
        <v>380091.68606842781</v>
      </c>
      <c r="I13" s="16">
        <f t="shared" si="9"/>
        <v>379186.00197698624</v>
      </c>
      <c r="J13" s="16">
        <f t="shared" si="9"/>
        <v>378325.33727020689</v>
      </c>
      <c r="K13" s="16">
        <f t="shared" si="9"/>
        <v>377491.15455440548</v>
      </c>
      <c r="L13" s="16">
        <f t="shared" si="9"/>
        <v>376670.2128340929</v>
      </c>
      <c r="M13" s="16">
        <f t="shared" si="9"/>
        <v>375875.75310475816</v>
      </c>
      <c r="N13" s="16">
        <f t="shared" si="9"/>
        <v>375102.47896820563</v>
      </c>
      <c r="O13" s="16">
        <f t="shared" si="9"/>
        <v>374358.33502172882</v>
      </c>
      <c r="P13" s="16">
        <f t="shared" ref="P13" si="10">P11+(P11/(1-P12)/1*P12)</f>
        <v>373616.83927434968</v>
      </c>
      <c r="Q13" s="11"/>
    </row>
    <row r="14" spans="1:17" x14ac:dyDescent="0.35">
      <c r="A14" s="6" t="s">
        <v>3</v>
      </c>
      <c r="B14" s="23">
        <v>329</v>
      </c>
      <c r="C14" s="16">
        <f t="shared" ref="C14:P14" si="11">B14*C5</f>
        <v>328.60260367735873</v>
      </c>
      <c r="D14" s="16">
        <f t="shared" si="11"/>
        <v>327.05165414038379</v>
      </c>
      <c r="E14" s="16">
        <f t="shared" si="11"/>
        <v>325.04259495369746</v>
      </c>
      <c r="F14" s="16">
        <f t="shared" si="11"/>
        <v>323.02249698027106</v>
      </c>
      <c r="G14" s="16">
        <f t="shared" si="11"/>
        <v>320.99687961347468</v>
      </c>
      <c r="H14" s="16">
        <f t="shared" si="11"/>
        <v>319.00989800026838</v>
      </c>
      <c r="I14" s="16">
        <f t="shared" si="11"/>
        <v>317.1222654677224</v>
      </c>
      <c r="J14" s="16">
        <f t="shared" si="11"/>
        <v>315.32846262246676</v>
      </c>
      <c r="K14" s="16">
        <f t="shared" si="11"/>
        <v>313.58985371091126</v>
      </c>
      <c r="L14" s="16">
        <f t="shared" si="11"/>
        <v>311.87884176620582</v>
      </c>
      <c r="M14" s="16">
        <f t="shared" si="11"/>
        <v>310.22302375520059</v>
      </c>
      <c r="N14" s="16">
        <f t="shared" si="11"/>
        <v>308.61136089115553</v>
      </c>
      <c r="O14" s="16">
        <f t="shared" si="11"/>
        <v>307.06041135418064</v>
      </c>
      <c r="P14" s="16">
        <f t="shared" si="11"/>
        <v>305.51498121057574</v>
      </c>
      <c r="Q14" s="1"/>
    </row>
    <row r="15" spans="1:17" x14ac:dyDescent="0.35">
      <c r="A15" s="4" t="s">
        <v>0</v>
      </c>
      <c r="B15" s="18">
        <f>B14*0.88</f>
        <v>289.52</v>
      </c>
      <c r="C15" s="16">
        <f>C14*0.88</f>
        <v>289.17029123607568</v>
      </c>
      <c r="D15" s="16">
        <f t="shared" ref="D15:O15" si="12">D14*0.88</f>
        <v>287.80545564353775</v>
      </c>
      <c r="E15" s="16">
        <f t="shared" si="12"/>
        <v>286.03748355925376</v>
      </c>
      <c r="F15" s="16">
        <f t="shared" si="12"/>
        <v>284.25979734263854</v>
      </c>
      <c r="G15" s="16">
        <f t="shared" si="12"/>
        <v>282.47725405985773</v>
      </c>
      <c r="H15" s="16">
        <f t="shared" si="12"/>
        <v>280.72871024023618</v>
      </c>
      <c r="I15" s="16">
        <f t="shared" si="12"/>
        <v>279.06759361159573</v>
      </c>
      <c r="J15" s="16">
        <f t="shared" si="12"/>
        <v>277.48904710777077</v>
      </c>
      <c r="K15" s="16">
        <f t="shared" si="12"/>
        <v>275.95907126560189</v>
      </c>
      <c r="L15" s="16">
        <f t="shared" si="12"/>
        <v>274.4533807542611</v>
      </c>
      <c r="M15" s="16">
        <f t="shared" si="12"/>
        <v>272.9962609045765</v>
      </c>
      <c r="N15" s="16">
        <f t="shared" si="12"/>
        <v>271.57799758421686</v>
      </c>
      <c r="O15" s="16">
        <f t="shared" si="12"/>
        <v>270.21316199167899</v>
      </c>
      <c r="P15" s="16">
        <f t="shared" ref="P15" si="13">P14*0.88</f>
        <v>268.85318346530664</v>
      </c>
      <c r="Q15" s="1"/>
    </row>
    <row r="16" spans="1:17" x14ac:dyDescent="0.35">
      <c r="A16" s="4" t="s">
        <v>35</v>
      </c>
      <c r="B16" s="19">
        <v>6687</v>
      </c>
      <c r="C16" s="16">
        <f>C15*C17/1000*365</f>
        <v>6678.9228291504496</v>
      </c>
      <c r="D16" s="16">
        <f t="shared" ref="D16:O16" si="14">D15*D17/1000*365</f>
        <v>6647.3994262515098</v>
      </c>
      <c r="E16" s="16">
        <f t="shared" si="14"/>
        <v>6606.5648402898933</v>
      </c>
      <c r="F16" s="16">
        <f t="shared" si="14"/>
        <v>6565.5058884713453</v>
      </c>
      <c r="G16" s="16">
        <f t="shared" si="14"/>
        <v>6524.3347537243326</v>
      </c>
      <c r="H16" s="16">
        <f t="shared" si="14"/>
        <v>6483.9488994765807</v>
      </c>
      <c r="I16" s="16">
        <f t="shared" si="14"/>
        <v>6445.582337941215</v>
      </c>
      <c r="J16" s="16">
        <f t="shared" si="14"/>
        <v>6409.1228861897744</v>
      </c>
      <c r="K16" s="16">
        <f t="shared" si="14"/>
        <v>6373.7852637229898</v>
      </c>
      <c r="L16" s="16">
        <f t="shared" si="14"/>
        <v>6339.0085558985356</v>
      </c>
      <c r="M16" s="16">
        <f t="shared" si="14"/>
        <v>6305.353677358743</v>
      </c>
      <c r="N16" s="16">
        <f t="shared" si="14"/>
        <v>6272.5962622466777</v>
      </c>
      <c r="O16" s="16">
        <f t="shared" si="14"/>
        <v>6241.0728593477388</v>
      </c>
      <c r="P16" s="16">
        <f t="shared" ref="P16" si="15">P15*P17/1000*365</f>
        <v>6209.6616393772638</v>
      </c>
      <c r="Q16" s="1"/>
    </row>
    <row r="17" spans="1:17" x14ac:dyDescent="0.35">
      <c r="A17" s="4" t="s">
        <v>16</v>
      </c>
      <c r="B17" s="16">
        <f>B16/B15*1000/365</f>
        <v>63.279040982334486</v>
      </c>
      <c r="C17" s="16">
        <f>B17</f>
        <v>63.279040982334486</v>
      </c>
      <c r="D17" s="16">
        <f t="shared" ref="D17:P17" si="16">C17</f>
        <v>63.279040982334486</v>
      </c>
      <c r="E17" s="16">
        <f t="shared" si="16"/>
        <v>63.279040982334486</v>
      </c>
      <c r="F17" s="16">
        <f t="shared" si="16"/>
        <v>63.279040982334486</v>
      </c>
      <c r="G17" s="16">
        <f t="shared" si="16"/>
        <v>63.279040982334486</v>
      </c>
      <c r="H17" s="16">
        <f t="shared" si="16"/>
        <v>63.279040982334486</v>
      </c>
      <c r="I17" s="16">
        <f t="shared" si="16"/>
        <v>63.279040982334486</v>
      </c>
      <c r="J17" s="16">
        <f t="shared" si="16"/>
        <v>63.279040982334486</v>
      </c>
      <c r="K17" s="16">
        <f t="shared" si="16"/>
        <v>63.279040982334486</v>
      </c>
      <c r="L17" s="16">
        <f t="shared" si="16"/>
        <v>63.279040982334486</v>
      </c>
      <c r="M17" s="16">
        <f t="shared" si="16"/>
        <v>63.279040982334486</v>
      </c>
      <c r="N17" s="16">
        <f t="shared" si="16"/>
        <v>63.279040982334486</v>
      </c>
      <c r="O17" s="16">
        <f t="shared" si="16"/>
        <v>63.279040982334486</v>
      </c>
      <c r="P17" s="16">
        <f t="shared" si="16"/>
        <v>63.279040982334486</v>
      </c>
      <c r="Q17" s="1"/>
    </row>
    <row r="18" spans="1:17" x14ac:dyDescent="0.35">
      <c r="A18" s="4" t="s">
        <v>36</v>
      </c>
      <c r="B18" s="18">
        <v>2349</v>
      </c>
      <c r="C18" s="16">
        <f>B18</f>
        <v>2349</v>
      </c>
      <c r="D18" s="16">
        <f t="shared" ref="D18:P18" si="17">C18</f>
        <v>2349</v>
      </c>
      <c r="E18" s="16">
        <f t="shared" si="17"/>
        <v>2349</v>
      </c>
      <c r="F18" s="16">
        <f t="shared" si="17"/>
        <v>2349</v>
      </c>
      <c r="G18" s="16">
        <f t="shared" si="17"/>
        <v>2349</v>
      </c>
      <c r="H18" s="16">
        <f t="shared" si="17"/>
        <v>2349</v>
      </c>
      <c r="I18" s="16">
        <f t="shared" si="17"/>
        <v>2349</v>
      </c>
      <c r="J18" s="16">
        <f t="shared" si="17"/>
        <v>2349</v>
      </c>
      <c r="K18" s="16">
        <f t="shared" si="17"/>
        <v>2349</v>
      </c>
      <c r="L18" s="16">
        <f t="shared" si="17"/>
        <v>2349</v>
      </c>
      <c r="M18" s="16">
        <f t="shared" si="17"/>
        <v>2349</v>
      </c>
      <c r="N18" s="16">
        <f t="shared" si="17"/>
        <v>2349</v>
      </c>
      <c r="O18" s="16">
        <f t="shared" si="17"/>
        <v>2349</v>
      </c>
      <c r="P18" s="16">
        <f t="shared" si="17"/>
        <v>2349</v>
      </c>
      <c r="Q18" s="1"/>
    </row>
    <row r="19" spans="1:17" x14ac:dyDescent="0.35">
      <c r="A19" s="4" t="s">
        <v>38</v>
      </c>
      <c r="B19" s="16">
        <f t="shared" ref="B19:P19" si="18">B16+B18</f>
        <v>9036</v>
      </c>
      <c r="C19" s="16">
        <f t="shared" si="18"/>
        <v>9027.9228291504496</v>
      </c>
      <c r="D19" s="16">
        <f t="shared" si="18"/>
        <v>8996.3994262515098</v>
      </c>
      <c r="E19" s="16">
        <f t="shared" si="18"/>
        <v>8955.5648402898933</v>
      </c>
      <c r="F19" s="16">
        <f t="shared" si="18"/>
        <v>8914.5058884713453</v>
      </c>
      <c r="G19" s="16">
        <f t="shared" si="18"/>
        <v>8873.3347537243317</v>
      </c>
      <c r="H19" s="16">
        <f t="shared" si="18"/>
        <v>8832.9488994765816</v>
      </c>
      <c r="I19" s="16">
        <f t="shared" si="18"/>
        <v>8794.5823379412141</v>
      </c>
      <c r="J19" s="16">
        <f t="shared" si="18"/>
        <v>8758.1228861897744</v>
      </c>
      <c r="K19" s="16">
        <f t="shared" si="18"/>
        <v>8722.7852637229898</v>
      </c>
      <c r="L19" s="16">
        <f t="shared" si="18"/>
        <v>8688.0085558985356</v>
      </c>
      <c r="M19" s="16">
        <f t="shared" si="18"/>
        <v>8654.3536773587439</v>
      </c>
      <c r="N19" s="16">
        <f t="shared" si="18"/>
        <v>8621.5962622466777</v>
      </c>
      <c r="O19" s="16">
        <f t="shared" si="18"/>
        <v>8590.0728593477397</v>
      </c>
      <c r="P19" s="16">
        <f t="shared" si="18"/>
        <v>8558.6616393772638</v>
      </c>
      <c r="Q19" s="1"/>
    </row>
    <row r="20" spans="1:17" x14ac:dyDescent="0.35">
      <c r="A20" s="4" t="s">
        <v>37</v>
      </c>
      <c r="B20" s="20">
        <f>(B21-B19)/B21</f>
        <v>4.1476609737986635E-2</v>
      </c>
      <c r="C20" s="20">
        <f>B20</f>
        <v>4.1476609737986635E-2</v>
      </c>
      <c r="D20" s="20">
        <f t="shared" ref="D20:P20" si="19">C20</f>
        <v>4.1476609737986635E-2</v>
      </c>
      <c r="E20" s="20">
        <f t="shared" si="19"/>
        <v>4.1476609737986635E-2</v>
      </c>
      <c r="F20" s="20">
        <f t="shared" si="19"/>
        <v>4.1476609737986635E-2</v>
      </c>
      <c r="G20" s="20">
        <f t="shared" si="19"/>
        <v>4.1476609737986635E-2</v>
      </c>
      <c r="H20" s="20">
        <f t="shared" si="19"/>
        <v>4.1476609737986635E-2</v>
      </c>
      <c r="I20" s="20">
        <f t="shared" si="19"/>
        <v>4.1476609737986635E-2</v>
      </c>
      <c r="J20" s="20">
        <f t="shared" si="19"/>
        <v>4.1476609737986635E-2</v>
      </c>
      <c r="K20" s="20">
        <f t="shared" si="19"/>
        <v>4.1476609737986635E-2</v>
      </c>
      <c r="L20" s="20">
        <f t="shared" si="19"/>
        <v>4.1476609737986635E-2</v>
      </c>
      <c r="M20" s="20">
        <f t="shared" si="19"/>
        <v>4.1476609737986635E-2</v>
      </c>
      <c r="N20" s="20">
        <f t="shared" si="19"/>
        <v>4.1476609737986635E-2</v>
      </c>
      <c r="O20" s="20">
        <f t="shared" si="19"/>
        <v>4.1476609737986635E-2</v>
      </c>
      <c r="P20" s="20">
        <f t="shared" si="19"/>
        <v>4.1476609737986635E-2</v>
      </c>
      <c r="Q20" s="1"/>
    </row>
    <row r="21" spans="1:17" x14ac:dyDescent="0.35">
      <c r="A21" s="4" t="s">
        <v>40</v>
      </c>
      <c r="B21" s="30">
        <f>6677+2750</f>
        <v>9427</v>
      </c>
      <c r="C21" s="16">
        <f>C19+(C19/(1-C20)/1*C20)</f>
        <v>9418.573318990846</v>
      </c>
      <c r="D21" s="16">
        <f t="shared" ref="D21:O21" si="20">D19+(D19/(1-D20)/1*D20)</f>
        <v>9385.6858556079005</v>
      </c>
      <c r="E21" s="16">
        <f t="shared" si="20"/>
        <v>9343.0843016171784</v>
      </c>
      <c r="F21" s="16">
        <f t="shared" si="20"/>
        <v>9300.2486731539811</v>
      </c>
      <c r="G21" s="16">
        <f t="shared" si="20"/>
        <v>9257.2960074545463</v>
      </c>
      <c r="H21" s="16">
        <f t="shared" si="20"/>
        <v>9215.16260240878</v>
      </c>
      <c r="I21" s="16">
        <f t="shared" si="20"/>
        <v>9175.1358676152977</v>
      </c>
      <c r="J21" s="16">
        <f t="shared" si="20"/>
        <v>9137.0987658378708</v>
      </c>
      <c r="K21" s="16">
        <f t="shared" si="20"/>
        <v>9100.2320364228217</v>
      </c>
      <c r="L21" s="16">
        <f t="shared" si="20"/>
        <v>9063.950493188966</v>
      </c>
      <c r="M21" s="16">
        <f t="shared" si="20"/>
        <v>9028.8393223174935</v>
      </c>
      <c r="N21" s="16">
        <f t="shared" si="20"/>
        <v>8994.6644493359272</v>
      </c>
      <c r="O21" s="16">
        <f t="shared" si="20"/>
        <v>8961.7769859529817</v>
      </c>
      <c r="P21" s="16">
        <f t="shared" ref="P21" si="21">P19+(P19/(1-P20)/1*P20)</f>
        <v>8929.006559806272</v>
      </c>
      <c r="Q21" s="11"/>
    </row>
    <row r="22" spans="1:17" x14ac:dyDescent="0.35">
      <c r="A22" s="6" t="s">
        <v>4</v>
      </c>
      <c r="B22" s="23">
        <v>346</v>
      </c>
      <c r="C22" s="16">
        <f t="shared" ref="C22:P22" si="22">B22*C5</f>
        <v>345.58206952086965</v>
      </c>
      <c r="D22" s="16">
        <f t="shared" si="22"/>
        <v>343.9509797342638</v>
      </c>
      <c r="E22" s="16">
        <f t="shared" si="22"/>
        <v>341.8381089786605</v>
      </c>
      <c r="F22" s="16">
        <f t="shared" si="22"/>
        <v>339.71362904308137</v>
      </c>
      <c r="G22" s="16">
        <f t="shared" si="22"/>
        <v>337.58334451751438</v>
      </c>
      <c r="H22" s="16">
        <f t="shared" si="22"/>
        <v>335.49369212186281</v>
      </c>
      <c r="I22" s="16">
        <f t="shared" si="22"/>
        <v>333.50852234599381</v>
      </c>
      <c r="J22" s="16">
        <f t="shared" si="22"/>
        <v>331.62203059991947</v>
      </c>
      <c r="K22" s="16">
        <f t="shared" si="22"/>
        <v>329.7935847537243</v>
      </c>
      <c r="L22" s="16">
        <f t="shared" si="22"/>
        <v>327.99416185746878</v>
      </c>
      <c r="M22" s="16">
        <f t="shared" si="22"/>
        <v>326.25278486109249</v>
      </c>
      <c r="N22" s="16">
        <f t="shared" si="22"/>
        <v>324.55784458461955</v>
      </c>
      <c r="O22" s="16">
        <f t="shared" si="22"/>
        <v>322.92675479801375</v>
      </c>
      <c r="P22" s="16">
        <f t="shared" si="22"/>
        <v>321.30146960139587</v>
      </c>
      <c r="Q22" s="1"/>
    </row>
    <row r="23" spans="1:17" x14ac:dyDescent="0.35">
      <c r="A23" s="4" t="s">
        <v>0</v>
      </c>
      <c r="B23" s="18">
        <f>B22*0.66</f>
        <v>228.36</v>
      </c>
      <c r="C23" s="16">
        <f>C22*0.66</f>
        <v>228.08416588377398</v>
      </c>
      <c r="D23" s="16">
        <f t="shared" ref="D23:O23" si="23">D22*0.66</f>
        <v>227.00764662461413</v>
      </c>
      <c r="E23" s="16">
        <f t="shared" si="23"/>
        <v>225.61315192591593</v>
      </c>
      <c r="F23" s="16">
        <f t="shared" si="23"/>
        <v>224.21099516843373</v>
      </c>
      <c r="G23" s="16">
        <f t="shared" si="23"/>
        <v>222.80500738155951</v>
      </c>
      <c r="H23" s="16">
        <f t="shared" si="23"/>
        <v>221.42583680042947</v>
      </c>
      <c r="I23" s="16">
        <f t="shared" si="23"/>
        <v>220.11562474835591</v>
      </c>
      <c r="J23" s="16">
        <f t="shared" si="23"/>
        <v>218.87054019594686</v>
      </c>
      <c r="K23" s="16">
        <f t="shared" si="23"/>
        <v>217.66376593745804</v>
      </c>
      <c r="L23" s="16">
        <f t="shared" si="23"/>
        <v>216.47614682592942</v>
      </c>
      <c r="M23" s="16">
        <f t="shared" si="23"/>
        <v>215.32683800832106</v>
      </c>
      <c r="N23" s="16">
        <f t="shared" si="23"/>
        <v>214.2081774258489</v>
      </c>
      <c r="O23" s="16">
        <f t="shared" si="23"/>
        <v>213.13165816668908</v>
      </c>
      <c r="P23" s="16">
        <f t="shared" ref="P23" si="24">P22*0.66</f>
        <v>212.05896993692127</v>
      </c>
      <c r="Q23" s="1"/>
    </row>
    <row r="24" spans="1:17" x14ac:dyDescent="0.35">
      <c r="A24" s="4" t="s">
        <v>35</v>
      </c>
      <c r="B24" s="19">
        <v>6101</v>
      </c>
      <c r="C24" s="16">
        <f>C23*C25/1000*365</f>
        <v>6093.6306536035427</v>
      </c>
      <c r="D24" s="16">
        <f t="shared" ref="D24:O24" si="25">D23*D25/1000*365</f>
        <v>6064.8697322507041</v>
      </c>
      <c r="E24" s="16">
        <f t="shared" si="25"/>
        <v>6027.6135921352816</v>
      </c>
      <c r="F24" s="16">
        <f t="shared" si="25"/>
        <v>5990.1527479532933</v>
      </c>
      <c r="G24" s="16">
        <f t="shared" si="25"/>
        <v>5952.5895517380204</v>
      </c>
      <c r="H24" s="16">
        <f t="shared" si="25"/>
        <v>5915.7428197557365</v>
      </c>
      <c r="I24" s="16">
        <f t="shared" si="25"/>
        <v>5880.7384243725664</v>
      </c>
      <c r="J24" s="16">
        <f t="shared" si="25"/>
        <v>5847.4740135552274</v>
      </c>
      <c r="K24" s="16">
        <f t="shared" si="25"/>
        <v>5815.2331230707277</v>
      </c>
      <c r="L24" s="16">
        <f t="shared" si="25"/>
        <v>5783.5039927526514</v>
      </c>
      <c r="M24" s="16">
        <f t="shared" si="25"/>
        <v>5752.7983827674143</v>
      </c>
      <c r="N24" s="16">
        <f t="shared" si="25"/>
        <v>5722.91158904845</v>
      </c>
      <c r="O24" s="16">
        <f t="shared" si="25"/>
        <v>5694.1506676956124</v>
      </c>
      <c r="P24" s="16">
        <f t="shared" ref="P24" si="26">P23*P25/1000*365</f>
        <v>5665.4920983760576</v>
      </c>
      <c r="Q24" s="1"/>
    </row>
    <row r="25" spans="1:17" ht="14.25" customHeight="1" x14ac:dyDescent="0.35">
      <c r="A25" s="4" t="s">
        <v>16</v>
      </c>
      <c r="B25" s="16">
        <f>B24/B23*1000/365</f>
        <v>73.196131078782116</v>
      </c>
      <c r="C25" s="16">
        <f>B25</f>
        <v>73.196131078782116</v>
      </c>
      <c r="D25" s="16">
        <f t="shared" ref="D25:P25" si="27">C25</f>
        <v>73.196131078782116</v>
      </c>
      <c r="E25" s="16">
        <f t="shared" si="27"/>
        <v>73.196131078782116</v>
      </c>
      <c r="F25" s="16">
        <f t="shared" si="27"/>
        <v>73.196131078782116</v>
      </c>
      <c r="G25" s="16">
        <f t="shared" si="27"/>
        <v>73.196131078782116</v>
      </c>
      <c r="H25" s="16">
        <f t="shared" si="27"/>
        <v>73.196131078782116</v>
      </c>
      <c r="I25" s="16">
        <f t="shared" si="27"/>
        <v>73.196131078782116</v>
      </c>
      <c r="J25" s="16">
        <f t="shared" si="27"/>
        <v>73.196131078782116</v>
      </c>
      <c r="K25" s="16">
        <f t="shared" si="27"/>
        <v>73.196131078782116</v>
      </c>
      <c r="L25" s="16">
        <f t="shared" si="27"/>
        <v>73.196131078782116</v>
      </c>
      <c r="M25" s="16">
        <f t="shared" si="27"/>
        <v>73.196131078782116</v>
      </c>
      <c r="N25" s="16">
        <f t="shared" si="27"/>
        <v>73.196131078782116</v>
      </c>
      <c r="O25" s="16">
        <f t="shared" si="27"/>
        <v>73.196131078782116</v>
      </c>
      <c r="P25" s="16">
        <f t="shared" si="27"/>
        <v>73.196131078782116</v>
      </c>
      <c r="Q25" s="1"/>
    </row>
    <row r="26" spans="1:17" x14ac:dyDescent="0.35">
      <c r="A26" s="4" t="s">
        <v>36</v>
      </c>
      <c r="B26" s="18">
        <v>538</v>
      </c>
      <c r="C26" s="16">
        <f>B26</f>
        <v>538</v>
      </c>
      <c r="D26" s="16">
        <f t="shared" ref="D26:P26" si="28">C26</f>
        <v>538</v>
      </c>
      <c r="E26" s="16">
        <f t="shared" si="28"/>
        <v>538</v>
      </c>
      <c r="F26" s="16">
        <f t="shared" si="28"/>
        <v>538</v>
      </c>
      <c r="G26" s="16">
        <f t="shared" si="28"/>
        <v>538</v>
      </c>
      <c r="H26" s="16">
        <f t="shared" si="28"/>
        <v>538</v>
      </c>
      <c r="I26" s="16">
        <f t="shared" si="28"/>
        <v>538</v>
      </c>
      <c r="J26" s="16">
        <f t="shared" si="28"/>
        <v>538</v>
      </c>
      <c r="K26" s="16">
        <f t="shared" si="28"/>
        <v>538</v>
      </c>
      <c r="L26" s="16">
        <f t="shared" si="28"/>
        <v>538</v>
      </c>
      <c r="M26" s="16">
        <f t="shared" si="28"/>
        <v>538</v>
      </c>
      <c r="N26" s="16">
        <f t="shared" si="28"/>
        <v>538</v>
      </c>
      <c r="O26" s="16">
        <f t="shared" si="28"/>
        <v>538</v>
      </c>
      <c r="P26" s="16">
        <f t="shared" si="28"/>
        <v>538</v>
      </c>
      <c r="Q26" s="1"/>
    </row>
    <row r="27" spans="1:17" x14ac:dyDescent="0.35">
      <c r="A27" s="4" t="s">
        <v>38</v>
      </c>
      <c r="B27" s="16">
        <f t="shared" ref="B27:P27" si="29">B24+B26</f>
        <v>6639</v>
      </c>
      <c r="C27" s="16">
        <f t="shared" si="29"/>
        <v>6631.6306536035427</v>
      </c>
      <c r="D27" s="16">
        <f t="shared" si="29"/>
        <v>6602.8697322507041</v>
      </c>
      <c r="E27" s="16">
        <f t="shared" si="29"/>
        <v>6565.6135921352816</v>
      </c>
      <c r="F27" s="16">
        <f t="shared" si="29"/>
        <v>6528.1527479532933</v>
      </c>
      <c r="G27" s="16">
        <f t="shared" si="29"/>
        <v>6490.5895517380204</v>
      </c>
      <c r="H27" s="16">
        <f t="shared" si="29"/>
        <v>6453.7428197557365</v>
      </c>
      <c r="I27" s="16">
        <f t="shared" si="29"/>
        <v>6418.7384243725664</v>
      </c>
      <c r="J27" s="16">
        <f t="shared" si="29"/>
        <v>6385.4740135552274</v>
      </c>
      <c r="K27" s="16">
        <f t="shared" si="29"/>
        <v>6353.2331230707277</v>
      </c>
      <c r="L27" s="16">
        <f t="shared" si="29"/>
        <v>6321.5039927526514</v>
      </c>
      <c r="M27" s="16">
        <f t="shared" si="29"/>
        <v>6290.7983827674143</v>
      </c>
      <c r="N27" s="16">
        <f t="shared" si="29"/>
        <v>6260.91158904845</v>
      </c>
      <c r="O27" s="16">
        <f t="shared" si="29"/>
        <v>6232.1506676956124</v>
      </c>
      <c r="P27" s="16">
        <f t="shared" si="29"/>
        <v>6203.4920983760576</v>
      </c>
      <c r="Q27" s="1"/>
    </row>
    <row r="28" spans="1:17" x14ac:dyDescent="0.35">
      <c r="A28" s="4" t="s">
        <v>37</v>
      </c>
      <c r="B28" s="20">
        <f>(B29-B27)/B29</f>
        <v>-2.2170900692840646E-2</v>
      </c>
      <c r="C28" s="20">
        <v>0</v>
      </c>
      <c r="D28" s="20">
        <f t="shared" ref="D28:P28" si="30">C28</f>
        <v>0</v>
      </c>
      <c r="E28" s="20">
        <f t="shared" si="30"/>
        <v>0</v>
      </c>
      <c r="F28" s="20">
        <f t="shared" si="30"/>
        <v>0</v>
      </c>
      <c r="G28" s="20">
        <f t="shared" si="30"/>
        <v>0</v>
      </c>
      <c r="H28" s="20">
        <f t="shared" si="30"/>
        <v>0</v>
      </c>
      <c r="I28" s="20">
        <f t="shared" si="30"/>
        <v>0</v>
      </c>
      <c r="J28" s="20">
        <f t="shared" si="30"/>
        <v>0</v>
      </c>
      <c r="K28" s="20">
        <f t="shared" si="30"/>
        <v>0</v>
      </c>
      <c r="L28" s="20">
        <f t="shared" si="30"/>
        <v>0</v>
      </c>
      <c r="M28" s="20">
        <f t="shared" si="30"/>
        <v>0</v>
      </c>
      <c r="N28" s="20">
        <f t="shared" si="30"/>
        <v>0</v>
      </c>
      <c r="O28" s="20">
        <f t="shared" si="30"/>
        <v>0</v>
      </c>
      <c r="P28" s="20">
        <f t="shared" si="30"/>
        <v>0</v>
      </c>
      <c r="Q28" s="1"/>
    </row>
    <row r="29" spans="1:17" x14ac:dyDescent="0.35">
      <c r="A29" s="4" t="s">
        <v>41</v>
      </c>
      <c r="B29" s="18">
        <f>5634+861</f>
        <v>6495</v>
      </c>
      <c r="C29" s="16">
        <f>C27+(C27/(1-C28)/1*C28)</f>
        <v>6631.6306536035427</v>
      </c>
      <c r="D29" s="16">
        <f t="shared" ref="D29:O29" si="31">D27+(D27/(1-D28)/1*D28)</f>
        <v>6602.8697322507041</v>
      </c>
      <c r="E29" s="16">
        <f t="shared" si="31"/>
        <v>6565.6135921352816</v>
      </c>
      <c r="F29" s="16">
        <f t="shared" si="31"/>
        <v>6528.1527479532933</v>
      </c>
      <c r="G29" s="16">
        <f t="shared" si="31"/>
        <v>6490.5895517380204</v>
      </c>
      <c r="H29" s="16">
        <f t="shared" si="31"/>
        <v>6453.7428197557365</v>
      </c>
      <c r="I29" s="16">
        <f t="shared" si="31"/>
        <v>6418.7384243725664</v>
      </c>
      <c r="J29" s="16">
        <f t="shared" si="31"/>
        <v>6385.4740135552274</v>
      </c>
      <c r="K29" s="16">
        <f t="shared" si="31"/>
        <v>6353.2331230707277</v>
      </c>
      <c r="L29" s="16">
        <f t="shared" si="31"/>
        <v>6321.5039927526514</v>
      </c>
      <c r="M29" s="16">
        <f t="shared" si="31"/>
        <v>6290.7983827674143</v>
      </c>
      <c r="N29" s="16">
        <f t="shared" si="31"/>
        <v>6260.91158904845</v>
      </c>
      <c r="O29" s="16">
        <f t="shared" si="31"/>
        <v>6232.1506676956124</v>
      </c>
      <c r="P29" s="16">
        <f t="shared" ref="P29" si="32">P27+(P27/(1-P28)/1*P28)</f>
        <v>6203.4920983760576</v>
      </c>
      <c r="Q29" s="11"/>
    </row>
    <row r="30" spans="1:17" x14ac:dyDescent="0.35">
      <c r="A30" s="6" t="s">
        <v>5</v>
      </c>
      <c r="B30" s="23">
        <v>237</v>
      </c>
      <c r="C30" s="16">
        <f t="shared" ref="C30:P30" si="33">B30*C5</f>
        <v>236.7137297007113</v>
      </c>
      <c r="D30" s="16">
        <f t="shared" si="33"/>
        <v>235.5964803382096</v>
      </c>
      <c r="E30" s="16">
        <f t="shared" si="33"/>
        <v>234.14922493625014</v>
      </c>
      <c r="F30" s="16">
        <f t="shared" si="33"/>
        <v>232.69401758153265</v>
      </c>
      <c r="G30" s="16">
        <f t="shared" si="33"/>
        <v>231.23483425043617</v>
      </c>
      <c r="H30" s="16">
        <f t="shared" si="33"/>
        <v>229.80348275399274</v>
      </c>
      <c r="I30" s="16">
        <f t="shared" si="33"/>
        <v>228.44369883237147</v>
      </c>
      <c r="J30" s="16">
        <f t="shared" si="33"/>
        <v>227.15150650919338</v>
      </c>
      <c r="K30" s="16">
        <f t="shared" si="33"/>
        <v>225.89907394980537</v>
      </c>
      <c r="L30" s="16">
        <f t="shared" si="33"/>
        <v>224.66652127231242</v>
      </c>
      <c r="M30" s="16">
        <f t="shared" si="33"/>
        <v>223.47372835860958</v>
      </c>
      <c r="N30" s="16">
        <f t="shared" si="33"/>
        <v>222.31274325593881</v>
      </c>
      <c r="O30" s="16">
        <f t="shared" si="33"/>
        <v>221.19549389343715</v>
      </c>
      <c r="P30" s="16">
        <f t="shared" si="33"/>
        <v>220.08222050731447</v>
      </c>
      <c r="Q30" s="1"/>
    </row>
    <row r="31" spans="1:17" x14ac:dyDescent="0.35">
      <c r="A31" s="4" t="s">
        <v>0</v>
      </c>
      <c r="B31" s="18">
        <f>B30*0.67</f>
        <v>158.79000000000002</v>
      </c>
      <c r="C31" s="16">
        <f t="shared" ref="C31:E31" si="34">C30*0.67</f>
        <v>158.59819889947659</v>
      </c>
      <c r="D31" s="16">
        <f t="shared" si="34"/>
        <v>157.84964182660045</v>
      </c>
      <c r="E31" s="16">
        <f t="shared" si="34"/>
        <v>156.87998070728759</v>
      </c>
      <c r="F31" s="16">
        <f t="shared" ref="F31" si="35">F30*0.67</f>
        <v>155.9049917796269</v>
      </c>
      <c r="G31" s="16">
        <f t="shared" ref="G31:H31" si="36">G30*0.67</f>
        <v>154.92733894779224</v>
      </c>
      <c r="H31" s="16">
        <f t="shared" si="36"/>
        <v>153.96833344517515</v>
      </c>
      <c r="I31" s="16">
        <f t="shared" ref="I31" si="37">I30*0.67</f>
        <v>153.05727821768889</v>
      </c>
      <c r="J31" s="16">
        <f t="shared" ref="J31:K31" si="38">J30*0.67</f>
        <v>152.19150936115958</v>
      </c>
      <c r="K31" s="16">
        <f t="shared" si="38"/>
        <v>151.3523795463696</v>
      </c>
      <c r="L31" s="16">
        <f t="shared" ref="L31" si="39">L30*0.67</f>
        <v>150.52656925244932</v>
      </c>
      <c r="M31" s="16">
        <f t="shared" ref="M31:N31" si="40">M30*0.67</f>
        <v>149.72739800026844</v>
      </c>
      <c r="N31" s="16">
        <f t="shared" si="40"/>
        <v>148.94953798147901</v>
      </c>
      <c r="O31" s="16">
        <f t="shared" ref="O31:P31" si="41">O30*0.67</f>
        <v>148.2009809086029</v>
      </c>
      <c r="P31" s="16">
        <f t="shared" si="41"/>
        <v>147.4550877399007</v>
      </c>
      <c r="Q31" s="1"/>
    </row>
    <row r="32" spans="1:17" x14ac:dyDescent="0.35">
      <c r="A32" s="4" t="s">
        <v>35</v>
      </c>
      <c r="B32" s="18">
        <v>3307</v>
      </c>
      <c r="C32" s="16">
        <f>C31*C33/1000*365</f>
        <v>3303.0055026170976</v>
      </c>
      <c r="D32" s="16">
        <f t="shared" ref="D32:O32" si="42">D31*D33/1000*365</f>
        <v>3287.4158669977178</v>
      </c>
      <c r="E32" s="16">
        <f t="shared" si="42"/>
        <v>3267.2214635619366</v>
      </c>
      <c r="F32" s="16">
        <f t="shared" si="42"/>
        <v>3246.9161018655204</v>
      </c>
      <c r="G32" s="16">
        <f t="shared" si="42"/>
        <v>3226.5552610387863</v>
      </c>
      <c r="H32" s="16">
        <f t="shared" si="42"/>
        <v>3206.5827741242783</v>
      </c>
      <c r="I32" s="16">
        <f t="shared" si="42"/>
        <v>3187.6089115554955</v>
      </c>
      <c r="J32" s="16">
        <f t="shared" si="42"/>
        <v>3169.5781942021199</v>
      </c>
      <c r="K32" s="16">
        <f t="shared" si="42"/>
        <v>3152.1022681519253</v>
      </c>
      <c r="L32" s="16">
        <f t="shared" si="42"/>
        <v>3134.9037377533205</v>
      </c>
      <c r="M32" s="16">
        <f t="shared" si="42"/>
        <v>3118.259998657898</v>
      </c>
      <c r="N32" s="16">
        <f t="shared" si="42"/>
        <v>3102.0600926050192</v>
      </c>
      <c r="O32" s="16">
        <f t="shared" si="42"/>
        <v>3086.4704569856394</v>
      </c>
      <c r="P32" s="16">
        <f t="shared" ref="P32" si="43">P31*P33/1000*365</f>
        <v>3070.9363004965776</v>
      </c>
      <c r="Q32" s="1"/>
    </row>
    <row r="33" spans="1:17" ht="13.5" customHeight="1" x14ac:dyDescent="0.35">
      <c r="A33" s="4" t="s">
        <v>16</v>
      </c>
      <c r="B33" s="16">
        <f>B32/B31*1000/365</f>
        <v>57.058215080311975</v>
      </c>
      <c r="C33" s="16">
        <f>B33</f>
        <v>57.058215080311975</v>
      </c>
      <c r="D33" s="16">
        <f t="shared" ref="D33:P33" si="44">C33</f>
        <v>57.058215080311975</v>
      </c>
      <c r="E33" s="16">
        <f t="shared" si="44"/>
        <v>57.058215080311975</v>
      </c>
      <c r="F33" s="16">
        <f t="shared" si="44"/>
        <v>57.058215080311975</v>
      </c>
      <c r="G33" s="16">
        <f t="shared" si="44"/>
        <v>57.058215080311975</v>
      </c>
      <c r="H33" s="16">
        <f t="shared" si="44"/>
        <v>57.058215080311975</v>
      </c>
      <c r="I33" s="16">
        <f t="shared" si="44"/>
        <v>57.058215080311975</v>
      </c>
      <c r="J33" s="16">
        <f t="shared" si="44"/>
        <v>57.058215080311975</v>
      </c>
      <c r="K33" s="16">
        <f t="shared" si="44"/>
        <v>57.058215080311975</v>
      </c>
      <c r="L33" s="16">
        <f t="shared" si="44"/>
        <v>57.058215080311975</v>
      </c>
      <c r="M33" s="16">
        <f t="shared" si="44"/>
        <v>57.058215080311975</v>
      </c>
      <c r="N33" s="16">
        <f t="shared" si="44"/>
        <v>57.058215080311975</v>
      </c>
      <c r="O33" s="16">
        <f t="shared" si="44"/>
        <v>57.058215080311975</v>
      </c>
      <c r="P33" s="16">
        <f t="shared" si="44"/>
        <v>57.058215080311975</v>
      </c>
      <c r="Q33" s="1"/>
    </row>
    <row r="34" spans="1:17" x14ac:dyDescent="0.35">
      <c r="A34" s="4" t="s">
        <v>36</v>
      </c>
      <c r="B34" s="18">
        <v>38</v>
      </c>
      <c r="C34" s="16">
        <f>B34</f>
        <v>38</v>
      </c>
      <c r="D34" s="16">
        <f t="shared" ref="D34:P34" si="45">C34</f>
        <v>38</v>
      </c>
      <c r="E34" s="16">
        <f t="shared" si="45"/>
        <v>38</v>
      </c>
      <c r="F34" s="16">
        <f t="shared" si="45"/>
        <v>38</v>
      </c>
      <c r="G34" s="16">
        <f t="shared" si="45"/>
        <v>38</v>
      </c>
      <c r="H34" s="16">
        <f t="shared" si="45"/>
        <v>38</v>
      </c>
      <c r="I34" s="16">
        <f t="shared" si="45"/>
        <v>38</v>
      </c>
      <c r="J34" s="16">
        <f t="shared" si="45"/>
        <v>38</v>
      </c>
      <c r="K34" s="16">
        <f t="shared" si="45"/>
        <v>38</v>
      </c>
      <c r="L34" s="16">
        <f t="shared" si="45"/>
        <v>38</v>
      </c>
      <c r="M34" s="16">
        <f t="shared" si="45"/>
        <v>38</v>
      </c>
      <c r="N34" s="16">
        <f t="shared" si="45"/>
        <v>38</v>
      </c>
      <c r="O34" s="16">
        <f t="shared" si="45"/>
        <v>38</v>
      </c>
      <c r="P34" s="16">
        <f t="shared" si="45"/>
        <v>38</v>
      </c>
      <c r="Q34" s="1"/>
    </row>
    <row r="35" spans="1:17" x14ac:dyDescent="0.35">
      <c r="A35" s="4" t="s">
        <v>38</v>
      </c>
      <c r="B35" s="16">
        <f t="shared" ref="B35:P35" si="46">B32+B34</f>
        <v>3345</v>
      </c>
      <c r="C35" s="16">
        <f t="shared" si="46"/>
        <v>3341.0055026170976</v>
      </c>
      <c r="D35" s="16">
        <f t="shared" si="46"/>
        <v>3325.4158669977178</v>
      </c>
      <c r="E35" s="16">
        <f t="shared" si="46"/>
        <v>3305.2214635619366</v>
      </c>
      <c r="F35" s="16">
        <f t="shared" si="46"/>
        <v>3284.9161018655204</v>
      </c>
      <c r="G35" s="16">
        <f t="shared" si="46"/>
        <v>3264.5552610387863</v>
      </c>
      <c r="H35" s="16">
        <f t="shared" si="46"/>
        <v>3244.5827741242783</v>
      </c>
      <c r="I35" s="16">
        <f t="shared" si="46"/>
        <v>3225.6089115554955</v>
      </c>
      <c r="J35" s="16">
        <f t="shared" si="46"/>
        <v>3207.5781942021199</v>
      </c>
      <c r="K35" s="16">
        <f t="shared" si="46"/>
        <v>3190.1022681519253</v>
      </c>
      <c r="L35" s="16">
        <f t="shared" si="46"/>
        <v>3172.9037377533205</v>
      </c>
      <c r="M35" s="16">
        <f t="shared" si="46"/>
        <v>3156.259998657898</v>
      </c>
      <c r="N35" s="16">
        <f t="shared" si="46"/>
        <v>3140.0600926050192</v>
      </c>
      <c r="O35" s="16">
        <f t="shared" si="46"/>
        <v>3124.4704569856394</v>
      </c>
      <c r="P35" s="16">
        <f t="shared" si="46"/>
        <v>3108.9363004965776</v>
      </c>
      <c r="Q35" s="1"/>
    </row>
    <row r="36" spans="1:17" x14ac:dyDescent="0.35">
      <c r="A36" s="4" t="s">
        <v>37</v>
      </c>
      <c r="B36" s="20">
        <f>(B37-B35)/B37</f>
        <v>-1.6717325227963525E-2</v>
      </c>
      <c r="C36" s="20">
        <v>0</v>
      </c>
      <c r="D36" s="20">
        <f t="shared" ref="D36:P36" si="47">C36</f>
        <v>0</v>
      </c>
      <c r="E36" s="20">
        <f t="shared" si="47"/>
        <v>0</v>
      </c>
      <c r="F36" s="20">
        <f t="shared" si="47"/>
        <v>0</v>
      </c>
      <c r="G36" s="20">
        <f t="shared" si="47"/>
        <v>0</v>
      </c>
      <c r="H36" s="20">
        <f t="shared" si="47"/>
        <v>0</v>
      </c>
      <c r="I36" s="20">
        <f t="shared" si="47"/>
        <v>0</v>
      </c>
      <c r="J36" s="20">
        <f t="shared" si="47"/>
        <v>0</v>
      </c>
      <c r="K36" s="20">
        <f t="shared" si="47"/>
        <v>0</v>
      </c>
      <c r="L36" s="20">
        <f t="shared" si="47"/>
        <v>0</v>
      </c>
      <c r="M36" s="20">
        <f t="shared" si="47"/>
        <v>0</v>
      </c>
      <c r="N36" s="20">
        <f t="shared" si="47"/>
        <v>0</v>
      </c>
      <c r="O36" s="20">
        <f t="shared" si="47"/>
        <v>0</v>
      </c>
      <c r="P36" s="20">
        <f t="shared" si="47"/>
        <v>0</v>
      </c>
      <c r="Q36" s="1"/>
    </row>
    <row r="37" spans="1:17" x14ac:dyDescent="0.35">
      <c r="A37" s="4" t="s">
        <v>42</v>
      </c>
      <c r="B37" s="18">
        <v>3290</v>
      </c>
      <c r="C37" s="16">
        <f>C35+(C35/(1-C36)/1*C36)</f>
        <v>3341.0055026170976</v>
      </c>
      <c r="D37" s="16">
        <f t="shared" ref="D37:O37" si="48">D35+(D35/(1-D36)/1*D36)</f>
        <v>3325.4158669977178</v>
      </c>
      <c r="E37" s="16">
        <f t="shared" si="48"/>
        <v>3305.2214635619366</v>
      </c>
      <c r="F37" s="16">
        <f t="shared" si="48"/>
        <v>3284.9161018655204</v>
      </c>
      <c r="G37" s="16">
        <f t="shared" si="48"/>
        <v>3264.5552610387863</v>
      </c>
      <c r="H37" s="16">
        <f t="shared" si="48"/>
        <v>3244.5827741242783</v>
      </c>
      <c r="I37" s="16">
        <f t="shared" si="48"/>
        <v>3225.6089115554955</v>
      </c>
      <c r="J37" s="16">
        <f t="shared" si="48"/>
        <v>3207.5781942021199</v>
      </c>
      <c r="K37" s="16">
        <f t="shared" si="48"/>
        <v>3190.1022681519253</v>
      </c>
      <c r="L37" s="16">
        <f t="shared" si="48"/>
        <v>3172.9037377533205</v>
      </c>
      <c r="M37" s="16">
        <f t="shared" si="48"/>
        <v>3156.259998657898</v>
      </c>
      <c r="N37" s="16">
        <f t="shared" si="48"/>
        <v>3140.0600926050192</v>
      </c>
      <c r="O37" s="16">
        <f t="shared" si="48"/>
        <v>3124.4704569856394</v>
      </c>
      <c r="P37" s="16">
        <f t="shared" ref="P37" si="49">P35+(P35/(1-P36)/1*P36)</f>
        <v>3108.9363004965776</v>
      </c>
      <c r="Q37" s="11"/>
    </row>
    <row r="38" spans="1:17" x14ac:dyDescent="0.35">
      <c r="A38" s="6" t="s">
        <v>6</v>
      </c>
      <c r="B38" s="23">
        <v>90</v>
      </c>
      <c r="C38" s="16">
        <f t="shared" ref="C38:P38" si="50">C5*B38</f>
        <v>89.891289759763794</v>
      </c>
      <c r="D38" s="16">
        <f t="shared" si="50"/>
        <v>89.467017849953024</v>
      </c>
      <c r="E38" s="16">
        <f t="shared" si="50"/>
        <v>88.917427190981073</v>
      </c>
      <c r="F38" s="16">
        <f t="shared" si="50"/>
        <v>88.364816803113669</v>
      </c>
      <c r="G38" s="16">
        <f t="shared" si="50"/>
        <v>87.810696550798554</v>
      </c>
      <c r="H38" s="16">
        <f t="shared" si="50"/>
        <v>87.267145349617508</v>
      </c>
      <c r="I38" s="16">
        <f t="shared" si="50"/>
        <v>86.750771708495506</v>
      </c>
      <c r="J38" s="16">
        <f t="shared" si="50"/>
        <v>86.260065762984837</v>
      </c>
      <c r="K38" s="16">
        <f t="shared" si="50"/>
        <v>85.784458461951417</v>
      </c>
      <c r="L38" s="16">
        <f t="shared" si="50"/>
        <v>85.316400483156627</v>
      </c>
      <c r="M38" s="16">
        <f t="shared" si="50"/>
        <v>84.863441148839087</v>
      </c>
      <c r="N38" s="16">
        <f t="shared" si="50"/>
        <v>84.422560730103356</v>
      </c>
      <c r="O38" s="16">
        <f t="shared" si="50"/>
        <v>83.998288820292601</v>
      </c>
      <c r="P38" s="16">
        <f t="shared" si="50"/>
        <v>83.575526774929557</v>
      </c>
      <c r="Q38" s="1"/>
    </row>
    <row r="39" spans="1:17" x14ac:dyDescent="0.35">
      <c r="A39" s="4" t="s">
        <v>0</v>
      </c>
      <c r="B39" s="18">
        <f>B38*0.65</f>
        <v>58.5</v>
      </c>
      <c r="C39" s="16">
        <f>C38*0.65</f>
        <v>58.429338343846467</v>
      </c>
      <c r="D39" s="16">
        <f t="shared" ref="D39:G39" si="51">D38*0.65</f>
        <v>58.153561602469466</v>
      </c>
      <c r="E39" s="16">
        <f t="shared" si="51"/>
        <v>57.7963276741377</v>
      </c>
      <c r="F39" s="16">
        <f t="shared" si="51"/>
        <v>57.43713092202389</v>
      </c>
      <c r="G39" s="16">
        <f t="shared" si="51"/>
        <v>57.076952758019061</v>
      </c>
      <c r="H39" s="16">
        <f>H38*0.65</f>
        <v>56.723644477251383</v>
      </c>
      <c r="I39" s="16">
        <f>H39/H38*I38</f>
        <v>56.388001610522082</v>
      </c>
      <c r="J39" s="16">
        <f t="shared" ref="J39:P39" si="52">I39/I38*J38</f>
        <v>56.069042745940145</v>
      </c>
      <c r="K39" s="16">
        <f t="shared" si="52"/>
        <v>55.759898000268421</v>
      </c>
      <c r="L39" s="16">
        <f t="shared" si="52"/>
        <v>55.455660314051812</v>
      </c>
      <c r="M39" s="16">
        <f t="shared" si="52"/>
        <v>55.161236746745409</v>
      </c>
      <c r="N39" s="16">
        <f t="shared" si="52"/>
        <v>54.874664474567183</v>
      </c>
      <c r="O39" s="16">
        <f t="shared" si="52"/>
        <v>54.598887733190189</v>
      </c>
      <c r="P39" s="16">
        <f t="shared" si="52"/>
        <v>54.324092403704213</v>
      </c>
      <c r="Q39" s="10"/>
    </row>
    <row r="40" spans="1:17" x14ac:dyDescent="0.35">
      <c r="A40" s="4" t="s">
        <v>35</v>
      </c>
      <c r="B40" s="19">
        <v>1679</v>
      </c>
      <c r="C40" s="16">
        <f>C39*C41/1000*365</f>
        <v>1676.9719500738161</v>
      </c>
      <c r="D40" s="16">
        <f t="shared" ref="D40:O40" si="53">D39*D41/1000*365</f>
        <v>1669.0569218896794</v>
      </c>
      <c r="E40" s="16">
        <f t="shared" si="53"/>
        <v>1658.8040028184137</v>
      </c>
      <c r="F40" s="16">
        <f t="shared" si="53"/>
        <v>1648.4947490269763</v>
      </c>
      <c r="G40" s="16">
        <f t="shared" si="53"/>
        <v>1638.1573278754529</v>
      </c>
      <c r="H40" s="16">
        <f t="shared" si="53"/>
        <v>1628.0170782445311</v>
      </c>
      <c r="I40" s="16">
        <f t="shared" si="53"/>
        <v>1618.3838410951555</v>
      </c>
      <c r="J40" s="16">
        <f t="shared" si="53"/>
        <v>1609.2294490672396</v>
      </c>
      <c r="K40" s="16">
        <f t="shared" si="53"/>
        <v>1600.3567306401826</v>
      </c>
      <c r="L40" s="16">
        <f t="shared" si="53"/>
        <v>1591.6248490135558</v>
      </c>
      <c r="M40" s="16">
        <f t="shared" si="53"/>
        <v>1583.1746409877871</v>
      </c>
      <c r="N40" s="16">
        <f t="shared" si="53"/>
        <v>1574.9497718427062</v>
      </c>
      <c r="O40" s="16">
        <f t="shared" si="53"/>
        <v>1567.0347436585698</v>
      </c>
      <c r="P40" s="16">
        <f t="shared" ref="P40" si="54">P39*P41/1000*365</f>
        <v>1559.1478828345194</v>
      </c>
      <c r="Q40" s="1"/>
    </row>
    <row r="41" spans="1:17" x14ac:dyDescent="0.35">
      <c r="A41" s="4" t="s">
        <v>16</v>
      </c>
      <c r="B41" s="16">
        <f>B40/B39*1000/365</f>
        <v>78.632478632478637</v>
      </c>
      <c r="C41" s="16">
        <f>B41</f>
        <v>78.632478632478637</v>
      </c>
      <c r="D41" s="16">
        <f t="shared" ref="D41:P41" si="55">C41</f>
        <v>78.632478632478637</v>
      </c>
      <c r="E41" s="16">
        <f t="shared" si="55"/>
        <v>78.632478632478637</v>
      </c>
      <c r="F41" s="16">
        <f t="shared" si="55"/>
        <v>78.632478632478637</v>
      </c>
      <c r="G41" s="16">
        <f t="shared" si="55"/>
        <v>78.632478632478637</v>
      </c>
      <c r="H41" s="16">
        <f t="shared" si="55"/>
        <v>78.632478632478637</v>
      </c>
      <c r="I41" s="16">
        <f t="shared" si="55"/>
        <v>78.632478632478637</v>
      </c>
      <c r="J41" s="16">
        <f t="shared" si="55"/>
        <v>78.632478632478637</v>
      </c>
      <c r="K41" s="16">
        <f t="shared" si="55"/>
        <v>78.632478632478637</v>
      </c>
      <c r="L41" s="16">
        <f t="shared" si="55"/>
        <v>78.632478632478637</v>
      </c>
      <c r="M41" s="16">
        <f t="shared" si="55"/>
        <v>78.632478632478637</v>
      </c>
      <c r="N41" s="16">
        <f t="shared" si="55"/>
        <v>78.632478632478637</v>
      </c>
      <c r="O41" s="16">
        <f t="shared" si="55"/>
        <v>78.632478632478637</v>
      </c>
      <c r="P41" s="16">
        <f t="shared" si="55"/>
        <v>78.632478632478637</v>
      </c>
      <c r="Q41" s="1"/>
    </row>
    <row r="42" spans="1:17" x14ac:dyDescent="0.35">
      <c r="A42" s="4" t="s">
        <v>36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"/>
    </row>
    <row r="43" spans="1:17" x14ac:dyDescent="0.35">
      <c r="A43" s="4" t="s">
        <v>38</v>
      </c>
      <c r="B43" s="16">
        <f t="shared" ref="B43:P43" si="56">B40+B42</f>
        <v>1679</v>
      </c>
      <c r="C43" s="16">
        <f t="shared" si="56"/>
        <v>1676.9719500738161</v>
      </c>
      <c r="D43" s="16">
        <f t="shared" si="56"/>
        <v>1669.0569218896794</v>
      </c>
      <c r="E43" s="16">
        <f t="shared" si="56"/>
        <v>1658.8040028184137</v>
      </c>
      <c r="F43" s="16">
        <f t="shared" si="56"/>
        <v>1648.4947490269763</v>
      </c>
      <c r="G43" s="16">
        <f t="shared" si="56"/>
        <v>1638.1573278754529</v>
      </c>
      <c r="H43" s="16">
        <f t="shared" si="56"/>
        <v>1628.0170782445311</v>
      </c>
      <c r="I43" s="16">
        <f t="shared" si="56"/>
        <v>1618.3838410951555</v>
      </c>
      <c r="J43" s="16">
        <f t="shared" si="56"/>
        <v>1609.2294490672396</v>
      </c>
      <c r="K43" s="16">
        <f t="shared" si="56"/>
        <v>1600.3567306401826</v>
      </c>
      <c r="L43" s="16">
        <f t="shared" si="56"/>
        <v>1591.6248490135558</v>
      </c>
      <c r="M43" s="16">
        <f t="shared" si="56"/>
        <v>1583.1746409877871</v>
      </c>
      <c r="N43" s="16">
        <f t="shared" si="56"/>
        <v>1574.9497718427062</v>
      </c>
      <c r="O43" s="16">
        <f t="shared" si="56"/>
        <v>1567.0347436585698</v>
      </c>
      <c r="P43" s="16">
        <f t="shared" si="56"/>
        <v>1559.1478828345194</v>
      </c>
      <c r="Q43" s="1"/>
    </row>
    <row r="44" spans="1:17" x14ac:dyDescent="0.35">
      <c r="A44" s="4" t="s">
        <v>37</v>
      </c>
      <c r="B44" s="20">
        <f>(B45-B43)/B45</f>
        <v>0.33714962495065143</v>
      </c>
      <c r="C44" s="20">
        <f>B44</f>
        <v>0.33714962495065143</v>
      </c>
      <c r="D44" s="20">
        <f t="shared" ref="D44:P44" si="57">C44</f>
        <v>0.33714962495065143</v>
      </c>
      <c r="E44" s="20">
        <f t="shared" si="57"/>
        <v>0.33714962495065143</v>
      </c>
      <c r="F44" s="20">
        <f t="shared" si="57"/>
        <v>0.33714962495065143</v>
      </c>
      <c r="G44" s="20">
        <f t="shared" si="57"/>
        <v>0.33714962495065143</v>
      </c>
      <c r="H44" s="20">
        <f t="shared" si="57"/>
        <v>0.33714962495065143</v>
      </c>
      <c r="I44" s="20">
        <f t="shared" si="57"/>
        <v>0.33714962495065143</v>
      </c>
      <c r="J44" s="20">
        <f t="shared" si="57"/>
        <v>0.33714962495065143</v>
      </c>
      <c r="K44" s="20">
        <f t="shared" si="57"/>
        <v>0.33714962495065143</v>
      </c>
      <c r="L44" s="20">
        <f t="shared" si="57"/>
        <v>0.33714962495065143</v>
      </c>
      <c r="M44" s="20">
        <f t="shared" si="57"/>
        <v>0.33714962495065143</v>
      </c>
      <c r="N44" s="20">
        <f t="shared" si="57"/>
        <v>0.33714962495065143</v>
      </c>
      <c r="O44" s="20">
        <f t="shared" si="57"/>
        <v>0.33714962495065143</v>
      </c>
      <c r="P44" s="20">
        <f t="shared" si="57"/>
        <v>0.33714962495065143</v>
      </c>
      <c r="Q44" s="1"/>
    </row>
    <row r="45" spans="1:17" x14ac:dyDescent="0.35">
      <c r="A45" s="4" t="s">
        <v>43</v>
      </c>
      <c r="B45" s="18">
        <v>2533</v>
      </c>
      <c r="C45" s="16">
        <f>C43+(C43/(1-C44)/1*C44)</f>
        <v>2529.9404106831307</v>
      </c>
      <c r="D45" s="16">
        <f t="shared" ref="D45:O45" si="58">D43+(D43/(1-D44)/1*D44)</f>
        <v>2517.9995134881228</v>
      </c>
      <c r="E45" s="16">
        <f t="shared" si="58"/>
        <v>2502.5315897195005</v>
      </c>
      <c r="F45" s="16">
        <f t="shared" si="58"/>
        <v>2486.9786773587439</v>
      </c>
      <c r="G45" s="16">
        <f t="shared" si="58"/>
        <v>2471.3832707019192</v>
      </c>
      <c r="H45" s="16">
        <f t="shared" si="58"/>
        <v>2456.0853241175682</v>
      </c>
      <c r="I45" s="16">
        <f t="shared" si="58"/>
        <v>2441.5522748624353</v>
      </c>
      <c r="J45" s="16">
        <f t="shared" si="58"/>
        <v>2427.7416286404514</v>
      </c>
      <c r="K45" s="16">
        <f t="shared" si="58"/>
        <v>2414.3559253791436</v>
      </c>
      <c r="L45" s="16">
        <f t="shared" si="58"/>
        <v>2401.1826935981753</v>
      </c>
      <c r="M45" s="16">
        <f t="shared" si="58"/>
        <v>2388.4344047778823</v>
      </c>
      <c r="N45" s="16">
        <f t="shared" si="58"/>
        <v>2376.0260703261315</v>
      </c>
      <c r="O45" s="16">
        <f t="shared" si="58"/>
        <v>2364.0851731311241</v>
      </c>
      <c r="P45" s="16">
        <f t="shared" ref="P45" si="59">P43+(P43/(1-P44)/1*P44)</f>
        <v>2352.1867702321842</v>
      </c>
      <c r="Q45" s="11"/>
    </row>
    <row r="46" spans="1:17" x14ac:dyDescent="0.35">
      <c r="A46" s="6" t="s">
        <v>60</v>
      </c>
      <c r="B46" s="23">
        <v>2404</v>
      </c>
      <c r="C46" s="16">
        <f t="shared" ref="C46:P46" si="60">B46*C5</f>
        <v>2401.0962286941349</v>
      </c>
      <c r="D46" s="16">
        <f t="shared" si="60"/>
        <v>2389.7634545698561</v>
      </c>
      <c r="E46" s="16">
        <f t="shared" si="60"/>
        <v>2375.0832774124274</v>
      </c>
      <c r="F46" s="16">
        <f t="shared" si="60"/>
        <v>2360.3224399409473</v>
      </c>
      <c r="G46" s="16">
        <f t="shared" si="60"/>
        <v>2345.5212723124414</v>
      </c>
      <c r="H46" s="16">
        <f t="shared" si="60"/>
        <v>2331.0024157831162</v>
      </c>
      <c r="I46" s="16">
        <f t="shared" si="60"/>
        <v>2317.2095020802576</v>
      </c>
      <c r="J46" s="16">
        <f t="shared" si="60"/>
        <v>2304.1022010468396</v>
      </c>
      <c r="K46" s="16">
        <f t="shared" si="60"/>
        <v>2291.39820158368</v>
      </c>
      <c r="L46" s="16">
        <f t="shared" si="60"/>
        <v>2278.8958529056504</v>
      </c>
      <c r="M46" s="16">
        <f t="shared" si="60"/>
        <v>2266.7968057978796</v>
      </c>
      <c r="N46" s="16">
        <f t="shared" si="60"/>
        <v>2255.020399946316</v>
      </c>
      <c r="O46" s="16">
        <f t="shared" si="60"/>
        <v>2243.6876258220377</v>
      </c>
      <c r="P46" s="16">
        <f t="shared" si="60"/>
        <v>2232.3951818547848</v>
      </c>
      <c r="Q46" s="1"/>
    </row>
    <row r="47" spans="1:17" x14ac:dyDescent="0.35">
      <c r="A47" s="4" t="s">
        <v>0</v>
      </c>
      <c r="B47" s="18">
        <f>B46*0.95</f>
        <v>2283.7999999999997</v>
      </c>
      <c r="C47" s="16">
        <f>C46*0.95</f>
        <v>2281.0414172594278</v>
      </c>
      <c r="D47" s="16">
        <f t="shared" ref="D47:O47" si="61">D46*0.95</f>
        <v>2270.2752818413633</v>
      </c>
      <c r="E47" s="16">
        <f t="shared" si="61"/>
        <v>2256.3291135418058</v>
      </c>
      <c r="F47" s="16">
        <f t="shared" si="61"/>
        <v>2242.3063179439</v>
      </c>
      <c r="G47" s="16">
        <f t="shared" si="61"/>
        <v>2228.2452086968192</v>
      </c>
      <c r="H47" s="16">
        <f t="shared" si="61"/>
        <v>2214.4522949939605</v>
      </c>
      <c r="I47" s="16">
        <f t="shared" si="61"/>
        <v>2201.3490269762447</v>
      </c>
      <c r="J47" s="16">
        <f t="shared" si="61"/>
        <v>2188.8970909944974</v>
      </c>
      <c r="K47" s="16">
        <f t="shared" si="61"/>
        <v>2176.8282915044961</v>
      </c>
      <c r="L47" s="16">
        <f t="shared" si="61"/>
        <v>2164.9510602603677</v>
      </c>
      <c r="M47" s="16">
        <f t="shared" si="61"/>
        <v>2153.4569655079854</v>
      </c>
      <c r="N47" s="16">
        <f t="shared" si="61"/>
        <v>2142.2693799490003</v>
      </c>
      <c r="O47" s="16">
        <f t="shared" si="61"/>
        <v>2131.5032445309357</v>
      </c>
      <c r="P47" s="16">
        <f t="shared" ref="P47" si="62">P46*0.95</f>
        <v>2120.7754227620453</v>
      </c>
      <c r="Q47" s="1"/>
    </row>
    <row r="48" spans="1:17" x14ac:dyDescent="0.35">
      <c r="A48" s="4" t="s">
        <v>35</v>
      </c>
      <c r="B48" s="19">
        <v>65006</v>
      </c>
      <c r="C48" s="16">
        <f>C47*C49/1000*365</f>
        <v>64927.479801368936</v>
      </c>
      <c r="D48" s="16">
        <f t="shared" ref="D48:O48" si="63">D47*D49/1000*365</f>
        <v>64621.032915044954</v>
      </c>
      <c r="E48" s="16">
        <f t="shared" si="63"/>
        <v>64224.069688632386</v>
      </c>
      <c r="F48" s="16">
        <f t="shared" si="63"/>
        <v>63824.925345591182</v>
      </c>
      <c r="G48" s="16">
        <f t="shared" si="63"/>
        <v>63424.690444235675</v>
      </c>
      <c r="H48" s="16">
        <f t="shared" si="63"/>
        <v>63032.089451080392</v>
      </c>
      <c r="I48" s="16">
        <f t="shared" si="63"/>
        <v>62659.118507582862</v>
      </c>
      <c r="J48" s="16">
        <f t="shared" si="63"/>
        <v>62304.687055428803</v>
      </c>
      <c r="K48" s="16">
        <f t="shared" si="63"/>
        <v>61961.161186417929</v>
      </c>
      <c r="L48" s="16">
        <f t="shared" si="63"/>
        <v>61623.088108978656</v>
      </c>
      <c r="M48" s="16">
        <f t="shared" si="63"/>
        <v>61295.920614682589</v>
      </c>
      <c r="N48" s="16">
        <f t="shared" si="63"/>
        <v>60977.477586901092</v>
      </c>
      <c r="O48" s="16">
        <f t="shared" si="63"/>
        <v>60671.030700577117</v>
      </c>
      <c r="P48" s="16">
        <f t="shared" ref="P48" si="64">P47*P49/1000*365</f>
        <v>60365.674372567446</v>
      </c>
      <c r="Q48" s="1"/>
    </row>
    <row r="49" spans="1:17" ht="14.25" customHeight="1" x14ac:dyDescent="0.35">
      <c r="A49" s="4" t="s">
        <v>16</v>
      </c>
      <c r="B49" s="16">
        <f>B48/B47*1000/365</f>
        <v>77.983461834217664</v>
      </c>
      <c r="C49" s="16">
        <f>B49</f>
        <v>77.983461834217664</v>
      </c>
      <c r="D49" s="16">
        <f t="shared" ref="D49:P49" si="65">C49</f>
        <v>77.983461834217664</v>
      </c>
      <c r="E49" s="16">
        <f t="shared" si="65"/>
        <v>77.983461834217664</v>
      </c>
      <c r="F49" s="16">
        <f t="shared" si="65"/>
        <v>77.983461834217664</v>
      </c>
      <c r="G49" s="16">
        <f t="shared" si="65"/>
        <v>77.983461834217664</v>
      </c>
      <c r="H49" s="16">
        <f t="shared" si="65"/>
        <v>77.983461834217664</v>
      </c>
      <c r="I49" s="16">
        <f t="shared" si="65"/>
        <v>77.983461834217664</v>
      </c>
      <c r="J49" s="16">
        <f t="shared" si="65"/>
        <v>77.983461834217664</v>
      </c>
      <c r="K49" s="16">
        <f t="shared" si="65"/>
        <v>77.983461834217664</v>
      </c>
      <c r="L49" s="16">
        <f t="shared" si="65"/>
        <v>77.983461834217664</v>
      </c>
      <c r="M49" s="16">
        <f t="shared" si="65"/>
        <v>77.983461834217664</v>
      </c>
      <c r="N49" s="16">
        <f t="shared" si="65"/>
        <v>77.983461834217664</v>
      </c>
      <c r="O49" s="16">
        <f t="shared" si="65"/>
        <v>77.983461834217664</v>
      </c>
      <c r="P49" s="16">
        <f t="shared" si="65"/>
        <v>77.983461834217664</v>
      </c>
      <c r="Q49" s="1"/>
    </row>
    <row r="50" spans="1:17" x14ac:dyDescent="0.35">
      <c r="A50" s="4" t="s">
        <v>36</v>
      </c>
      <c r="B50" s="18">
        <v>9897</v>
      </c>
      <c r="C50" s="16">
        <f>B50</f>
        <v>9897</v>
      </c>
      <c r="D50" s="16">
        <f t="shared" ref="D50:P50" si="66">C50</f>
        <v>9897</v>
      </c>
      <c r="E50" s="16">
        <f t="shared" si="66"/>
        <v>9897</v>
      </c>
      <c r="F50" s="16">
        <f t="shared" si="66"/>
        <v>9897</v>
      </c>
      <c r="G50" s="16">
        <f t="shared" si="66"/>
        <v>9897</v>
      </c>
      <c r="H50" s="16">
        <f t="shared" si="66"/>
        <v>9897</v>
      </c>
      <c r="I50" s="16">
        <f>H50</f>
        <v>9897</v>
      </c>
      <c r="J50" s="16">
        <f>I50</f>
        <v>9897</v>
      </c>
      <c r="K50" s="16">
        <f>J50</f>
        <v>9897</v>
      </c>
      <c r="L50" s="16">
        <f>K50</f>
        <v>9897</v>
      </c>
      <c r="M50" s="16">
        <f t="shared" si="66"/>
        <v>9897</v>
      </c>
      <c r="N50" s="16">
        <f t="shared" si="66"/>
        <v>9897</v>
      </c>
      <c r="O50" s="16">
        <f t="shared" si="66"/>
        <v>9897</v>
      </c>
      <c r="P50" s="16">
        <f t="shared" si="66"/>
        <v>9897</v>
      </c>
      <c r="Q50" s="1"/>
    </row>
    <row r="51" spans="1:17" x14ac:dyDescent="0.35">
      <c r="A51" s="4" t="s">
        <v>38</v>
      </c>
      <c r="B51" s="16">
        <f t="shared" ref="B51:P51" si="67">B48+B50</f>
        <v>74903</v>
      </c>
      <c r="C51" s="16">
        <f t="shared" si="67"/>
        <v>74824.479801368929</v>
      </c>
      <c r="D51" s="16">
        <f t="shared" si="67"/>
        <v>74518.032915044954</v>
      </c>
      <c r="E51" s="16">
        <f t="shared" si="67"/>
        <v>74121.069688632386</v>
      </c>
      <c r="F51" s="16">
        <f t="shared" si="67"/>
        <v>73721.925345591182</v>
      </c>
      <c r="G51" s="16">
        <f t="shared" si="67"/>
        <v>73321.690444235675</v>
      </c>
      <c r="H51" s="16">
        <f t="shared" si="67"/>
        <v>72929.089451080392</v>
      </c>
      <c r="I51" s="16">
        <f t="shared" si="67"/>
        <v>72556.118507582869</v>
      </c>
      <c r="J51" s="16">
        <f t="shared" si="67"/>
        <v>72201.687055428803</v>
      </c>
      <c r="K51" s="16">
        <f t="shared" si="67"/>
        <v>71858.161186417929</v>
      </c>
      <c r="L51" s="16">
        <f t="shared" si="67"/>
        <v>71520.088108978656</v>
      </c>
      <c r="M51" s="16">
        <f t="shared" si="67"/>
        <v>71192.920614682589</v>
      </c>
      <c r="N51" s="16">
        <f t="shared" si="67"/>
        <v>70874.477586901092</v>
      </c>
      <c r="O51" s="16">
        <f t="shared" si="67"/>
        <v>70568.030700577117</v>
      </c>
      <c r="P51" s="16">
        <f t="shared" si="67"/>
        <v>70262.674372567446</v>
      </c>
      <c r="Q51" s="1"/>
    </row>
    <row r="52" spans="1:17" x14ac:dyDescent="0.35">
      <c r="A52" s="4" t="s">
        <v>37</v>
      </c>
      <c r="B52" s="20">
        <f>(B53-B51)/B53</f>
        <v>0.30867490562729011</v>
      </c>
      <c r="C52" s="20">
        <f>B52</f>
        <v>0.30867490562729011</v>
      </c>
      <c r="D52" s="20">
        <f t="shared" ref="D52:P52" si="68">C52</f>
        <v>0.30867490562729011</v>
      </c>
      <c r="E52" s="20">
        <f t="shared" si="68"/>
        <v>0.30867490562729011</v>
      </c>
      <c r="F52" s="20">
        <f t="shared" si="68"/>
        <v>0.30867490562729011</v>
      </c>
      <c r="G52" s="20">
        <f>F52-5%</f>
        <v>0.25867490562729012</v>
      </c>
      <c r="H52" s="20">
        <f>G52-5%</f>
        <v>0.20867490562729013</v>
      </c>
      <c r="I52" s="20">
        <f t="shared" si="68"/>
        <v>0.20867490562729013</v>
      </c>
      <c r="J52" s="20">
        <f t="shared" si="68"/>
        <v>0.20867490562729013</v>
      </c>
      <c r="K52" s="20">
        <f t="shared" si="68"/>
        <v>0.20867490562729013</v>
      </c>
      <c r="L52" s="20">
        <f t="shared" si="68"/>
        <v>0.20867490562729013</v>
      </c>
      <c r="M52" s="20">
        <f t="shared" si="68"/>
        <v>0.20867490562729013</v>
      </c>
      <c r="N52" s="20">
        <f t="shared" si="68"/>
        <v>0.20867490562729013</v>
      </c>
      <c r="O52" s="20">
        <f t="shared" si="68"/>
        <v>0.20867490562729013</v>
      </c>
      <c r="P52" s="20">
        <f t="shared" si="68"/>
        <v>0.20867490562729013</v>
      </c>
      <c r="Q52" s="1" t="s">
        <v>70</v>
      </c>
    </row>
    <row r="53" spans="1:17" x14ac:dyDescent="0.35">
      <c r="A53" s="4" t="s">
        <v>61</v>
      </c>
      <c r="B53" s="18">
        <v>108347</v>
      </c>
      <c r="C53" s="16">
        <f>C51+(C51/(1-C52)/1*C52)</f>
        <v>108233.42073133145</v>
      </c>
      <c r="D53" s="16">
        <f t="shared" ref="D53:O53" si="69">D51+(D51/(1-D52)/1*D52)</f>
        <v>107790.14608555567</v>
      </c>
      <c r="E53" s="16">
        <f t="shared" si="69"/>
        <v>107215.93978284253</v>
      </c>
      <c r="F53" s="16">
        <f t="shared" si="69"/>
        <v>106638.57850044416</v>
      </c>
      <c r="G53" s="16">
        <f t="shared" si="69"/>
        <v>98906.257188391275</v>
      </c>
      <c r="H53" s="16">
        <f t="shared" si="69"/>
        <v>92160.718735821079</v>
      </c>
      <c r="I53" s="16">
        <f t="shared" si="69"/>
        <v>91689.39418646734</v>
      </c>
      <c r="J53" s="16">
        <f t="shared" si="69"/>
        <v>91241.498050385591</v>
      </c>
      <c r="K53" s="16">
        <f t="shared" si="69"/>
        <v>90807.383333875565</v>
      </c>
      <c r="L53" s="16">
        <f t="shared" si="69"/>
        <v>90380.159327151428</v>
      </c>
      <c r="M53" s="16">
        <f t="shared" si="69"/>
        <v>89966.716739999029</v>
      </c>
      <c r="N53" s="16">
        <f t="shared" si="69"/>
        <v>89564.299288504044</v>
      </c>
      <c r="O53" s="16">
        <f t="shared" si="69"/>
        <v>89177.041398537971</v>
      </c>
      <c r="P53" s="16">
        <f t="shared" ref="P53" si="70">P51+(P51/(1-P52)/1*P52)</f>
        <v>88791.161650529059</v>
      </c>
      <c r="Q53" s="11"/>
    </row>
    <row r="54" spans="1:17" x14ac:dyDescent="0.35">
      <c r="A54" s="6" t="s">
        <v>7</v>
      </c>
      <c r="B54" s="23">
        <v>106</v>
      </c>
      <c r="C54" s="16">
        <f t="shared" ref="C54:P54" si="71">C5*B54</f>
        <v>105.87196349483291</v>
      </c>
      <c r="D54" s="16">
        <f t="shared" si="71"/>
        <v>105.37226546772246</v>
      </c>
      <c r="E54" s="16">
        <f t="shared" si="71"/>
        <v>104.72496980271104</v>
      </c>
      <c r="F54" s="16">
        <f t="shared" si="71"/>
        <v>104.07411756811166</v>
      </c>
      <c r="G54" s="16">
        <f t="shared" si="71"/>
        <v>103.42148704871829</v>
      </c>
      <c r="H54" s="16">
        <f t="shared" si="71"/>
        <v>102.78130452288283</v>
      </c>
      <c r="I54" s="16">
        <f t="shared" si="71"/>
        <v>102.17313112333915</v>
      </c>
      <c r="J54" s="16">
        <f t="shared" si="71"/>
        <v>101.59518856529326</v>
      </c>
      <c r="K54" s="16">
        <f t="shared" si="71"/>
        <v>101.03502885518724</v>
      </c>
      <c r="L54" s="16">
        <f t="shared" si="71"/>
        <v>100.48376056905114</v>
      </c>
      <c r="M54" s="16">
        <f t="shared" si="71"/>
        <v>99.950275130854934</v>
      </c>
      <c r="N54" s="16">
        <f t="shared" si="71"/>
        <v>99.431015971010623</v>
      </c>
      <c r="O54" s="16">
        <f t="shared" si="71"/>
        <v>98.931317943900169</v>
      </c>
      <c r="P54" s="16">
        <f t="shared" si="71"/>
        <v>98.433398201583699</v>
      </c>
      <c r="Q54" s="1"/>
    </row>
    <row r="55" spans="1:17" x14ac:dyDescent="0.35">
      <c r="A55" s="4" t="s">
        <v>0</v>
      </c>
      <c r="B55" s="18">
        <f>0.7*B54</f>
        <v>74.199999999999989</v>
      </c>
      <c r="C55" s="16">
        <f>C54*0.7</f>
        <v>74.110374446383034</v>
      </c>
      <c r="D55" s="16">
        <f t="shared" ref="D55:O55" si="72">D54*0.7</f>
        <v>73.76058582740572</v>
      </c>
      <c r="E55" s="16">
        <f t="shared" si="72"/>
        <v>73.307478861897721</v>
      </c>
      <c r="F55" s="16">
        <f t="shared" si="72"/>
        <v>72.851882297678159</v>
      </c>
      <c r="G55" s="16">
        <f t="shared" si="72"/>
        <v>72.395040934102795</v>
      </c>
      <c r="H55" s="16">
        <f t="shared" si="72"/>
        <v>71.946913166017978</v>
      </c>
      <c r="I55" s="16">
        <f t="shared" si="72"/>
        <v>71.521191786337397</v>
      </c>
      <c r="J55" s="16">
        <f t="shared" si="72"/>
        <v>71.116631995705276</v>
      </c>
      <c r="K55" s="16">
        <f t="shared" si="72"/>
        <v>70.724520198631055</v>
      </c>
      <c r="L55" s="16">
        <f t="shared" si="72"/>
        <v>70.33863239833579</v>
      </c>
      <c r="M55" s="16">
        <f t="shared" si="72"/>
        <v>69.965192591598452</v>
      </c>
      <c r="N55" s="16">
        <f t="shared" si="72"/>
        <v>69.601711179707436</v>
      </c>
      <c r="O55" s="16">
        <f t="shared" si="72"/>
        <v>69.251922560730108</v>
      </c>
      <c r="P55" s="16">
        <f t="shared" ref="P55" si="73">P54*0.7</f>
        <v>68.903378741108583</v>
      </c>
      <c r="Q55" s="1"/>
    </row>
    <row r="56" spans="1:17" x14ac:dyDescent="0.35">
      <c r="A56" s="4" t="s">
        <v>35</v>
      </c>
      <c r="B56" s="18">
        <v>1547</v>
      </c>
      <c r="C56" s="16">
        <f>C55*C57/1000*365</f>
        <v>1545.1313917594953</v>
      </c>
      <c r="D56" s="16">
        <f t="shared" ref="D56:O56" si="74">D55*D57/1000*365</f>
        <v>1537.8386290430815</v>
      </c>
      <c r="E56" s="16">
        <f t="shared" si="74"/>
        <v>1528.3917762716414</v>
      </c>
      <c r="F56" s="16">
        <f t="shared" si="74"/>
        <v>1518.8930177157429</v>
      </c>
      <c r="G56" s="16">
        <f t="shared" si="74"/>
        <v>1509.368306267615</v>
      </c>
      <c r="H56" s="16">
        <f t="shared" si="74"/>
        <v>1500.0252650650918</v>
      </c>
      <c r="I56" s="16">
        <f t="shared" si="74"/>
        <v>1491.1493759226951</v>
      </c>
      <c r="J56" s="16">
        <f t="shared" si="74"/>
        <v>1482.714685948195</v>
      </c>
      <c r="K56" s="16">
        <f t="shared" si="74"/>
        <v>1474.5395248959871</v>
      </c>
      <c r="L56" s="16">
        <f t="shared" si="74"/>
        <v>1466.4941283049254</v>
      </c>
      <c r="M56" s="16">
        <f t="shared" si="74"/>
        <v>1458.7082606361566</v>
      </c>
      <c r="N56" s="16">
        <f t="shared" si="74"/>
        <v>1451.1300161052211</v>
      </c>
      <c r="O56" s="16">
        <f t="shared" si="74"/>
        <v>1443.8372533888071</v>
      </c>
      <c r="P56" s="16">
        <f t="shared" ref="P56" si="75">P55*P57/1000*365</f>
        <v>1436.5704435646226</v>
      </c>
      <c r="Q56" s="1"/>
    </row>
    <row r="57" spans="1:17" ht="13.5" customHeight="1" x14ac:dyDescent="0.35">
      <c r="A57" s="4" t="s">
        <v>16</v>
      </c>
      <c r="B57" s="16">
        <f>B56/B55*1000/365</f>
        <v>57.120703024037226</v>
      </c>
      <c r="C57" s="16">
        <f>B57</f>
        <v>57.120703024037226</v>
      </c>
      <c r="D57" s="16">
        <f t="shared" ref="D57:P57" si="76">C57</f>
        <v>57.120703024037226</v>
      </c>
      <c r="E57" s="16">
        <f t="shared" si="76"/>
        <v>57.120703024037226</v>
      </c>
      <c r="F57" s="16">
        <f t="shared" si="76"/>
        <v>57.120703024037226</v>
      </c>
      <c r="G57" s="16">
        <f t="shared" si="76"/>
        <v>57.120703024037226</v>
      </c>
      <c r="H57" s="16">
        <f t="shared" si="76"/>
        <v>57.120703024037226</v>
      </c>
      <c r="I57" s="16">
        <f t="shared" si="76"/>
        <v>57.120703024037226</v>
      </c>
      <c r="J57" s="16">
        <f t="shared" si="76"/>
        <v>57.120703024037226</v>
      </c>
      <c r="K57" s="16">
        <f t="shared" si="76"/>
        <v>57.120703024037226</v>
      </c>
      <c r="L57" s="16">
        <f t="shared" si="76"/>
        <v>57.120703024037226</v>
      </c>
      <c r="M57" s="16">
        <f t="shared" si="76"/>
        <v>57.120703024037226</v>
      </c>
      <c r="N57" s="16">
        <f t="shared" si="76"/>
        <v>57.120703024037226</v>
      </c>
      <c r="O57" s="16">
        <f t="shared" si="76"/>
        <v>57.120703024037226</v>
      </c>
      <c r="P57" s="16">
        <f t="shared" si="76"/>
        <v>57.120703024037226</v>
      </c>
      <c r="Q57" s="1"/>
    </row>
    <row r="58" spans="1:17" x14ac:dyDescent="0.35">
      <c r="A58" s="4" t="s">
        <v>36</v>
      </c>
      <c r="B58" s="18">
        <v>23</v>
      </c>
      <c r="C58" s="16">
        <f>B58</f>
        <v>23</v>
      </c>
      <c r="D58" s="16">
        <f t="shared" ref="D58:P58" si="77">C58</f>
        <v>23</v>
      </c>
      <c r="E58" s="16">
        <f t="shared" si="77"/>
        <v>23</v>
      </c>
      <c r="F58" s="16">
        <f t="shared" si="77"/>
        <v>23</v>
      </c>
      <c r="G58" s="16">
        <f t="shared" si="77"/>
        <v>23</v>
      </c>
      <c r="H58" s="16">
        <f t="shared" si="77"/>
        <v>23</v>
      </c>
      <c r="I58" s="16">
        <f t="shared" si="77"/>
        <v>23</v>
      </c>
      <c r="J58" s="16">
        <f t="shared" si="77"/>
        <v>23</v>
      </c>
      <c r="K58" s="16">
        <f t="shared" si="77"/>
        <v>23</v>
      </c>
      <c r="L58" s="16">
        <f t="shared" si="77"/>
        <v>23</v>
      </c>
      <c r="M58" s="16">
        <f t="shared" si="77"/>
        <v>23</v>
      </c>
      <c r="N58" s="16">
        <f t="shared" si="77"/>
        <v>23</v>
      </c>
      <c r="O58" s="16">
        <f t="shared" si="77"/>
        <v>23</v>
      </c>
      <c r="P58" s="16">
        <f t="shared" si="77"/>
        <v>23</v>
      </c>
      <c r="Q58" s="1"/>
    </row>
    <row r="59" spans="1:17" x14ac:dyDescent="0.35">
      <c r="A59" s="4" t="s">
        <v>38</v>
      </c>
      <c r="B59" s="16">
        <f t="shared" ref="B59:P59" si="78">B56+B58</f>
        <v>1570</v>
      </c>
      <c r="C59" s="16">
        <f t="shared" si="78"/>
        <v>1568.1313917594953</v>
      </c>
      <c r="D59" s="16">
        <f t="shared" si="78"/>
        <v>1560.8386290430815</v>
      </c>
      <c r="E59" s="16">
        <f t="shared" si="78"/>
        <v>1551.3917762716414</v>
      </c>
      <c r="F59" s="16">
        <f t="shared" si="78"/>
        <v>1541.8930177157429</v>
      </c>
      <c r="G59" s="16">
        <f t="shared" si="78"/>
        <v>1532.368306267615</v>
      </c>
      <c r="H59" s="16">
        <f t="shared" si="78"/>
        <v>1523.0252650650918</v>
      </c>
      <c r="I59" s="16">
        <f t="shared" si="78"/>
        <v>1514.1493759226951</v>
      </c>
      <c r="J59" s="16">
        <f t="shared" si="78"/>
        <v>1505.714685948195</v>
      </c>
      <c r="K59" s="16">
        <f t="shared" si="78"/>
        <v>1497.5395248959871</v>
      </c>
      <c r="L59" s="16">
        <f t="shared" si="78"/>
        <v>1489.4941283049254</v>
      </c>
      <c r="M59" s="16">
        <f t="shared" si="78"/>
        <v>1481.7082606361566</v>
      </c>
      <c r="N59" s="16">
        <f t="shared" si="78"/>
        <v>1474.1300161052211</v>
      </c>
      <c r="O59" s="16">
        <f t="shared" si="78"/>
        <v>1466.8372533888071</v>
      </c>
      <c r="P59" s="16">
        <f t="shared" si="78"/>
        <v>1459.5704435646226</v>
      </c>
      <c r="Q59" s="1"/>
    </row>
    <row r="60" spans="1:17" x14ac:dyDescent="0.35">
      <c r="A60" s="4" t="s">
        <v>37</v>
      </c>
      <c r="B60" s="20">
        <f>(B61-B59)/B61</f>
        <v>1.5673981191222569E-2</v>
      </c>
      <c r="C60" s="20">
        <f>B60</f>
        <v>1.5673981191222569E-2</v>
      </c>
      <c r="D60" s="20">
        <f t="shared" ref="D60:P60" si="79">C60</f>
        <v>1.5673981191222569E-2</v>
      </c>
      <c r="E60" s="20">
        <f t="shared" si="79"/>
        <v>1.5673981191222569E-2</v>
      </c>
      <c r="F60" s="20">
        <f t="shared" si="79"/>
        <v>1.5673981191222569E-2</v>
      </c>
      <c r="G60" s="20">
        <f t="shared" si="79"/>
        <v>1.5673981191222569E-2</v>
      </c>
      <c r="H60" s="20">
        <f t="shared" si="79"/>
        <v>1.5673981191222569E-2</v>
      </c>
      <c r="I60" s="20">
        <f t="shared" si="79"/>
        <v>1.5673981191222569E-2</v>
      </c>
      <c r="J60" s="20">
        <f t="shared" si="79"/>
        <v>1.5673981191222569E-2</v>
      </c>
      <c r="K60" s="20">
        <f t="shared" si="79"/>
        <v>1.5673981191222569E-2</v>
      </c>
      <c r="L60" s="20">
        <f t="shared" si="79"/>
        <v>1.5673981191222569E-2</v>
      </c>
      <c r="M60" s="20">
        <f t="shared" si="79"/>
        <v>1.5673981191222569E-2</v>
      </c>
      <c r="N60" s="20">
        <f t="shared" si="79"/>
        <v>1.5673981191222569E-2</v>
      </c>
      <c r="O60" s="20">
        <f t="shared" si="79"/>
        <v>1.5673981191222569E-2</v>
      </c>
      <c r="P60" s="20">
        <f t="shared" si="79"/>
        <v>1.5673981191222569E-2</v>
      </c>
      <c r="Q60" s="1"/>
    </row>
    <row r="61" spans="1:17" x14ac:dyDescent="0.35">
      <c r="A61" s="4" t="s">
        <v>44</v>
      </c>
      <c r="B61" s="18">
        <v>1595</v>
      </c>
      <c r="C61" s="16">
        <f>C59+(C59/(1-C60)/1*C60)</f>
        <v>1593.1016368512069</v>
      </c>
      <c r="D61" s="16">
        <f t="shared" ref="D61:O61" si="80">D59+(D59/(1-D60)/1*D60)</f>
        <v>1585.6927473399458</v>
      </c>
      <c r="E61" s="16">
        <f t="shared" si="80"/>
        <v>1576.0954669766038</v>
      </c>
      <c r="F61" s="16">
        <f t="shared" si="80"/>
        <v>1566.4454543035731</v>
      </c>
      <c r="G61" s="16">
        <f t="shared" si="80"/>
        <v>1556.7690754756982</v>
      </c>
      <c r="H61" s="16">
        <f t="shared" si="80"/>
        <v>1547.2772597317335</v>
      </c>
      <c r="I61" s="16">
        <f t="shared" si="80"/>
        <v>1538.2600347749674</v>
      </c>
      <c r="J61" s="16">
        <f t="shared" si="80"/>
        <v>1529.6910344505548</v>
      </c>
      <c r="K61" s="16">
        <f t="shared" si="80"/>
        <v>1521.3856956745856</v>
      </c>
      <c r="L61" s="16">
        <f t="shared" si="80"/>
        <v>1513.2121876728384</v>
      </c>
      <c r="M61" s="16">
        <f t="shared" si="80"/>
        <v>1505.3023412195348</v>
      </c>
      <c r="N61" s="16">
        <f t="shared" si="80"/>
        <v>1497.6034240049858</v>
      </c>
      <c r="O61" s="16">
        <f t="shared" si="80"/>
        <v>1490.1945344937244</v>
      </c>
      <c r="P61" s="16">
        <f t="shared" ref="P61" si="81">P59+(P59/(1-P60)/1*P60)</f>
        <v>1482.8120111373075</v>
      </c>
      <c r="Q61" s="11"/>
    </row>
    <row r="62" spans="1:17" x14ac:dyDescent="0.35">
      <c r="A62" s="6" t="s">
        <v>8</v>
      </c>
      <c r="B62" s="23">
        <v>297</v>
      </c>
      <c r="C62" s="16">
        <f t="shared" ref="C62:P62" si="82">C5*B62</f>
        <v>296.64125620722052</v>
      </c>
      <c r="D62" s="16">
        <f t="shared" si="82"/>
        <v>295.24115890484501</v>
      </c>
      <c r="E62" s="16">
        <f t="shared" si="82"/>
        <v>293.42750973023755</v>
      </c>
      <c r="F62" s="16">
        <f t="shared" si="82"/>
        <v>291.60389545027516</v>
      </c>
      <c r="G62" s="16">
        <f t="shared" si="82"/>
        <v>289.77529861763526</v>
      </c>
      <c r="H62" s="16">
        <f t="shared" si="82"/>
        <v>287.98157965373781</v>
      </c>
      <c r="I62" s="16">
        <f t="shared" si="82"/>
        <v>286.27754663803523</v>
      </c>
      <c r="J62" s="16">
        <f t="shared" si="82"/>
        <v>284.65821701785006</v>
      </c>
      <c r="K62" s="16">
        <f t="shared" si="82"/>
        <v>283.08871292443979</v>
      </c>
      <c r="L62" s="16">
        <f t="shared" si="82"/>
        <v>281.54412159441699</v>
      </c>
      <c r="M62" s="16">
        <f t="shared" si="82"/>
        <v>280.04935579116909</v>
      </c>
      <c r="N62" s="16">
        <f t="shared" si="82"/>
        <v>278.59445040934116</v>
      </c>
      <c r="O62" s="16">
        <f t="shared" si="82"/>
        <v>277.19435310696565</v>
      </c>
      <c r="P62" s="16">
        <f t="shared" si="82"/>
        <v>275.7992383572676</v>
      </c>
      <c r="Q62" s="1"/>
    </row>
    <row r="63" spans="1:17" x14ac:dyDescent="0.35">
      <c r="A63" s="4" t="s">
        <v>0</v>
      </c>
      <c r="B63" s="18">
        <f>B62*0.98</f>
        <v>291.06</v>
      </c>
      <c r="C63" s="16">
        <f>C62*0.98</f>
        <v>290.70843108307611</v>
      </c>
      <c r="D63" s="16">
        <f t="shared" ref="D63:O63" si="83">D62*0.98</f>
        <v>289.33633572674808</v>
      </c>
      <c r="E63" s="16">
        <f t="shared" si="83"/>
        <v>287.55895953563277</v>
      </c>
      <c r="F63" s="16">
        <f t="shared" si="83"/>
        <v>285.77181754126963</v>
      </c>
      <c r="G63" s="16">
        <f t="shared" si="83"/>
        <v>283.97979264528254</v>
      </c>
      <c r="H63" s="16">
        <f t="shared" si="83"/>
        <v>282.22194806066307</v>
      </c>
      <c r="I63" s="16">
        <f t="shared" si="83"/>
        <v>280.55199570527452</v>
      </c>
      <c r="J63" s="16">
        <f t="shared" si="83"/>
        <v>278.96505267749308</v>
      </c>
      <c r="K63" s="16">
        <f t="shared" si="83"/>
        <v>277.42693866595101</v>
      </c>
      <c r="L63" s="16">
        <f t="shared" si="83"/>
        <v>275.91323916252867</v>
      </c>
      <c r="M63" s="16">
        <f t="shared" si="83"/>
        <v>274.44836867534571</v>
      </c>
      <c r="N63" s="16">
        <f t="shared" si="83"/>
        <v>273.02256140115435</v>
      </c>
      <c r="O63" s="16">
        <f t="shared" si="83"/>
        <v>271.65046604482632</v>
      </c>
      <c r="P63" s="16">
        <f t="shared" ref="P63" si="84">P62*0.98</f>
        <v>270.28325359012223</v>
      </c>
      <c r="Q63" s="1"/>
    </row>
    <row r="64" spans="1:17" x14ac:dyDescent="0.35">
      <c r="A64" s="4" t="s">
        <v>35</v>
      </c>
      <c r="B64" s="19">
        <v>6371</v>
      </c>
      <c r="C64" s="16">
        <f>C63*C65/1000*365</f>
        <v>6363.304522882836</v>
      </c>
      <c r="D64" s="16">
        <f t="shared" ref="D64:O64" si="85">D63*D65/1000*365</f>
        <v>6333.2707858005642</v>
      </c>
      <c r="E64" s="16">
        <f t="shared" si="85"/>
        <v>6294.3658737082269</v>
      </c>
      <c r="F64" s="16">
        <f t="shared" si="85"/>
        <v>6255.2471983626365</v>
      </c>
      <c r="G64" s="16">
        <f t="shared" si="85"/>
        <v>6216.0216413904182</v>
      </c>
      <c r="H64" s="16">
        <f t="shared" si="85"/>
        <v>6177.5442558045925</v>
      </c>
      <c r="I64" s="16">
        <f t="shared" si="85"/>
        <v>6140.9907394980555</v>
      </c>
      <c r="J64" s="16">
        <f t="shared" si="85"/>
        <v>6106.2542108441849</v>
      </c>
      <c r="K64" s="16">
        <f t="shared" si="85"/>
        <v>6072.586498456586</v>
      </c>
      <c r="L64" s="16">
        <f t="shared" si="85"/>
        <v>6039.453194202124</v>
      </c>
      <c r="M64" s="16">
        <f t="shared" si="85"/>
        <v>6007.3887062139338</v>
      </c>
      <c r="N64" s="16">
        <f t="shared" si="85"/>
        <v>5976.1792712387632</v>
      </c>
      <c r="O64" s="16">
        <f t="shared" si="85"/>
        <v>5946.1455341564924</v>
      </c>
      <c r="P64" s="16">
        <f t="shared" ref="P64" si="86">P63*P65/1000*365</f>
        <v>5916.2186787008477</v>
      </c>
      <c r="Q64" s="1"/>
    </row>
    <row r="65" spans="1:17" x14ac:dyDescent="0.35">
      <c r="A65" s="4" t="s">
        <v>16</v>
      </c>
      <c r="B65" s="16">
        <f>B64/B63*1000/365</f>
        <v>59.969746858200871</v>
      </c>
      <c r="C65" s="16">
        <f>B65</f>
        <v>59.969746858200871</v>
      </c>
      <c r="D65" s="16">
        <f t="shared" ref="D65:P65" si="87">C65</f>
        <v>59.969746858200871</v>
      </c>
      <c r="E65" s="16">
        <f t="shared" si="87"/>
        <v>59.969746858200871</v>
      </c>
      <c r="F65" s="16">
        <f t="shared" si="87"/>
        <v>59.969746858200871</v>
      </c>
      <c r="G65" s="16">
        <f t="shared" si="87"/>
        <v>59.969746858200871</v>
      </c>
      <c r="H65" s="16">
        <f t="shared" si="87"/>
        <v>59.969746858200871</v>
      </c>
      <c r="I65" s="16">
        <f t="shared" si="87"/>
        <v>59.969746858200871</v>
      </c>
      <c r="J65" s="16">
        <f t="shared" si="87"/>
        <v>59.969746858200871</v>
      </c>
      <c r="K65" s="16">
        <f t="shared" si="87"/>
        <v>59.969746858200871</v>
      </c>
      <c r="L65" s="16">
        <f t="shared" si="87"/>
        <v>59.969746858200871</v>
      </c>
      <c r="M65" s="16">
        <f t="shared" si="87"/>
        <v>59.969746858200871</v>
      </c>
      <c r="N65" s="16">
        <f t="shared" si="87"/>
        <v>59.969746858200871</v>
      </c>
      <c r="O65" s="16">
        <f t="shared" si="87"/>
        <v>59.969746858200871</v>
      </c>
      <c r="P65" s="16">
        <f t="shared" si="87"/>
        <v>59.969746858200871</v>
      </c>
      <c r="Q65" s="1"/>
    </row>
    <row r="66" spans="1:17" x14ac:dyDescent="0.35">
      <c r="A66" s="4" t="s">
        <v>36</v>
      </c>
      <c r="B66" s="18">
        <v>662</v>
      </c>
      <c r="C66" s="16">
        <f>B66</f>
        <v>662</v>
      </c>
      <c r="D66" s="16">
        <f t="shared" ref="D66:P66" si="88">C66</f>
        <v>662</v>
      </c>
      <c r="E66" s="16">
        <f t="shared" si="88"/>
        <v>662</v>
      </c>
      <c r="F66" s="16">
        <f t="shared" si="88"/>
        <v>662</v>
      </c>
      <c r="G66" s="16">
        <f t="shared" si="88"/>
        <v>662</v>
      </c>
      <c r="H66" s="16">
        <f t="shared" si="88"/>
        <v>662</v>
      </c>
      <c r="I66" s="16">
        <f t="shared" si="88"/>
        <v>662</v>
      </c>
      <c r="J66" s="16">
        <f t="shared" si="88"/>
        <v>662</v>
      </c>
      <c r="K66" s="16">
        <f t="shared" si="88"/>
        <v>662</v>
      </c>
      <c r="L66" s="16">
        <f t="shared" si="88"/>
        <v>662</v>
      </c>
      <c r="M66" s="16">
        <f t="shared" si="88"/>
        <v>662</v>
      </c>
      <c r="N66" s="16">
        <f t="shared" si="88"/>
        <v>662</v>
      </c>
      <c r="O66" s="16">
        <f t="shared" si="88"/>
        <v>662</v>
      </c>
      <c r="P66" s="16">
        <f t="shared" si="88"/>
        <v>662</v>
      </c>
      <c r="Q66" s="1"/>
    </row>
    <row r="67" spans="1:17" x14ac:dyDescent="0.35">
      <c r="A67" s="4" t="s">
        <v>38</v>
      </c>
      <c r="B67" s="16">
        <f t="shared" ref="B67:P67" si="89">B64+B66</f>
        <v>7033</v>
      </c>
      <c r="C67" s="16">
        <f t="shared" si="89"/>
        <v>7025.304522882836</v>
      </c>
      <c r="D67" s="16">
        <f t="shared" si="89"/>
        <v>6995.2707858005642</v>
      </c>
      <c r="E67" s="16">
        <f t="shared" si="89"/>
        <v>6956.3658737082269</v>
      </c>
      <c r="F67" s="16">
        <f t="shared" si="89"/>
        <v>6917.2471983626365</v>
      </c>
      <c r="G67" s="16">
        <f t="shared" si="89"/>
        <v>6878.0216413904182</v>
      </c>
      <c r="H67" s="16">
        <f t="shared" si="89"/>
        <v>6839.5442558045925</v>
      </c>
      <c r="I67" s="16">
        <f t="shared" si="89"/>
        <v>6802.9907394980555</v>
      </c>
      <c r="J67" s="16">
        <f t="shared" si="89"/>
        <v>6768.2542108441849</v>
      </c>
      <c r="K67" s="16">
        <f t="shared" si="89"/>
        <v>6734.586498456586</v>
      </c>
      <c r="L67" s="16">
        <f t="shared" si="89"/>
        <v>6701.453194202124</v>
      </c>
      <c r="M67" s="16">
        <f t="shared" si="89"/>
        <v>6669.3887062139338</v>
      </c>
      <c r="N67" s="16">
        <f t="shared" si="89"/>
        <v>6638.1792712387632</v>
      </c>
      <c r="O67" s="16">
        <f t="shared" si="89"/>
        <v>6608.1455341564924</v>
      </c>
      <c r="P67" s="16">
        <f t="shared" si="89"/>
        <v>6578.2186787008477</v>
      </c>
      <c r="Q67" s="1"/>
    </row>
    <row r="68" spans="1:17" x14ac:dyDescent="0.35">
      <c r="A68" s="4" t="s">
        <v>37</v>
      </c>
      <c r="B68" s="20">
        <f>(B69-B67)/B69</f>
        <v>0.14648058252427185</v>
      </c>
      <c r="C68" s="20">
        <f>B68</f>
        <v>0.14648058252427185</v>
      </c>
      <c r="D68" s="20">
        <f t="shared" ref="D68:P68" si="90">C68</f>
        <v>0.14648058252427185</v>
      </c>
      <c r="E68" s="20">
        <f t="shared" si="90"/>
        <v>0.14648058252427185</v>
      </c>
      <c r="F68" s="20">
        <f t="shared" si="90"/>
        <v>0.14648058252427185</v>
      </c>
      <c r="G68" s="20">
        <f t="shared" si="90"/>
        <v>0.14648058252427185</v>
      </c>
      <c r="H68" s="20">
        <f t="shared" si="90"/>
        <v>0.14648058252427185</v>
      </c>
      <c r="I68" s="20">
        <f t="shared" si="90"/>
        <v>0.14648058252427185</v>
      </c>
      <c r="J68" s="20">
        <f t="shared" si="90"/>
        <v>0.14648058252427185</v>
      </c>
      <c r="K68" s="20">
        <f t="shared" si="90"/>
        <v>0.14648058252427185</v>
      </c>
      <c r="L68" s="20">
        <f t="shared" si="90"/>
        <v>0.14648058252427185</v>
      </c>
      <c r="M68" s="20">
        <f t="shared" si="90"/>
        <v>0.14648058252427185</v>
      </c>
      <c r="N68" s="20">
        <f t="shared" si="90"/>
        <v>0.14648058252427185</v>
      </c>
      <c r="O68" s="20">
        <f t="shared" si="90"/>
        <v>0.14648058252427185</v>
      </c>
      <c r="P68" s="20">
        <f t="shared" si="90"/>
        <v>0.14648058252427185</v>
      </c>
      <c r="Q68" s="1"/>
    </row>
    <row r="69" spans="1:17" x14ac:dyDescent="0.35">
      <c r="A69" s="4" t="s">
        <v>45</v>
      </c>
      <c r="B69" s="18">
        <v>8240</v>
      </c>
      <c r="C69" s="16">
        <f>C67+(C67/(1-C68)/1*C68)</f>
        <v>8230.9838288859046</v>
      </c>
      <c r="D69" s="16">
        <f t="shared" ref="D69:O69" si="91">D67+(D67/(1-D68)/1*D68)</f>
        <v>8195.7957166211636</v>
      </c>
      <c r="E69" s="16">
        <f t="shared" si="91"/>
        <v>8150.2139626554517</v>
      </c>
      <c r="F69" s="16">
        <f t="shared" si="91"/>
        <v>8104.3817594921265</v>
      </c>
      <c r="G69" s="16">
        <f t="shared" si="91"/>
        <v>8058.4243317299934</v>
      </c>
      <c r="H69" s="16">
        <f t="shared" si="91"/>
        <v>8013.3434761595108</v>
      </c>
      <c r="I69" s="16">
        <f t="shared" si="91"/>
        <v>7970.5166633675499</v>
      </c>
      <c r="J69" s="16">
        <f t="shared" si="91"/>
        <v>7929.818668755308</v>
      </c>
      <c r="K69" s="16">
        <f t="shared" si="91"/>
        <v>7890.3729201311344</v>
      </c>
      <c r="L69" s="16">
        <f t="shared" si="91"/>
        <v>7851.5532945009954</v>
      </c>
      <c r="M69" s="16">
        <f t="shared" si="91"/>
        <v>7813.9859148589239</v>
      </c>
      <c r="N69" s="16">
        <f t="shared" si="91"/>
        <v>7777.4203320073102</v>
      </c>
      <c r="O69" s="16">
        <f t="shared" si="91"/>
        <v>7742.232219742571</v>
      </c>
      <c r="P69" s="16">
        <f t="shared" ref="P69" si="92">P67+(P67/(1-P68)/1*P68)</f>
        <v>7707.1693320766371</v>
      </c>
      <c r="Q69" s="11"/>
    </row>
    <row r="70" spans="1:17" x14ac:dyDescent="0.35">
      <c r="A70" s="6" t="s">
        <v>66</v>
      </c>
      <c r="B70" s="23">
        <v>139</v>
      </c>
      <c r="C70" s="16">
        <f t="shared" ref="C70:P70" si="93">C5*B70</f>
        <v>138.83210307341295</v>
      </c>
      <c r="D70" s="16">
        <f t="shared" si="93"/>
        <v>138.17683867937188</v>
      </c>
      <c r="E70" s="16">
        <f t="shared" si="93"/>
        <v>137.32802643940408</v>
      </c>
      <c r="F70" s="16">
        <f t="shared" si="93"/>
        <v>136.47455039592001</v>
      </c>
      <c r="G70" s="16">
        <f t="shared" si="93"/>
        <v>135.61874245067776</v>
      </c>
      <c r="H70" s="16">
        <f t="shared" si="93"/>
        <v>134.77925781774258</v>
      </c>
      <c r="I70" s="16">
        <f t="shared" si="93"/>
        <v>133.98174741645414</v>
      </c>
      <c r="J70" s="16">
        <f t="shared" si="93"/>
        <v>133.22387934505434</v>
      </c>
      <c r="K70" s="16">
        <f t="shared" si="93"/>
        <v>132.48933029123606</v>
      </c>
      <c r="L70" s="16">
        <f t="shared" si="93"/>
        <v>131.76644074620856</v>
      </c>
      <c r="M70" s="16">
        <f t="shared" si="93"/>
        <v>131.06687021876257</v>
      </c>
      <c r="N70" s="16">
        <f t="shared" si="93"/>
        <v>130.38595490538182</v>
      </c>
      <c r="O70" s="16">
        <f t="shared" si="93"/>
        <v>129.73069051134075</v>
      </c>
      <c r="P70" s="16">
        <f t="shared" si="93"/>
        <v>129.07775801905782</v>
      </c>
      <c r="Q70" s="1"/>
    </row>
    <row r="71" spans="1:17" x14ac:dyDescent="0.35">
      <c r="A71" s="4" t="s">
        <v>0</v>
      </c>
      <c r="B71" s="16">
        <f>B70*0.91</f>
        <v>126.49000000000001</v>
      </c>
      <c r="C71" s="16">
        <f t="shared" ref="C71:O71" si="94">C70*0.91</f>
        <v>126.33721379680578</v>
      </c>
      <c r="D71" s="16">
        <f t="shared" si="94"/>
        <v>125.74092319822842</v>
      </c>
      <c r="E71" s="16">
        <f t="shared" si="94"/>
        <v>124.96850405985772</v>
      </c>
      <c r="F71" s="16">
        <f t="shared" si="94"/>
        <v>124.19184086028721</v>
      </c>
      <c r="G71" s="16">
        <f t="shared" si="94"/>
        <v>123.41305563011676</v>
      </c>
      <c r="H71" s="16">
        <f t="shared" si="94"/>
        <v>122.64912461414575</v>
      </c>
      <c r="I71" s="16">
        <f t="shared" si="94"/>
        <v>121.92339014897327</v>
      </c>
      <c r="J71" s="16">
        <f t="shared" si="94"/>
        <v>121.23373020399946</v>
      </c>
      <c r="K71" s="16">
        <f t="shared" si="94"/>
        <v>120.56529056502481</v>
      </c>
      <c r="L71" s="16">
        <f t="shared" si="94"/>
        <v>119.9074610790498</v>
      </c>
      <c r="M71" s="16">
        <f t="shared" si="94"/>
        <v>119.27085189907395</v>
      </c>
      <c r="N71" s="16">
        <f t="shared" si="94"/>
        <v>118.65121896389746</v>
      </c>
      <c r="O71" s="16">
        <f t="shared" si="94"/>
        <v>118.05492836532009</v>
      </c>
      <c r="P71" s="16">
        <f t="shared" ref="P71" si="95">P70*0.91</f>
        <v>117.46075979734262</v>
      </c>
      <c r="Q71" s="1"/>
    </row>
    <row r="72" spans="1:17" x14ac:dyDescent="0.35">
      <c r="A72" s="4" t="s">
        <v>35</v>
      </c>
      <c r="B72" s="19">
        <v>3500</v>
      </c>
      <c r="C72" s="16">
        <f>C71*C73/1000*365</f>
        <v>3495.7723795463689</v>
      </c>
      <c r="D72" s="16">
        <f t="shared" ref="D72:O72" si="96">D71*D73/1000*365</f>
        <v>3479.2729163870622</v>
      </c>
      <c r="E72" s="16">
        <f t="shared" si="96"/>
        <v>3457.8999463159307</v>
      </c>
      <c r="F72" s="16">
        <f t="shared" si="96"/>
        <v>3436.40954234331</v>
      </c>
      <c r="G72" s="16">
        <f t="shared" si="96"/>
        <v>3414.8604214199431</v>
      </c>
      <c r="H72" s="16">
        <f t="shared" si="96"/>
        <v>3393.7223191517915</v>
      </c>
      <c r="I72" s="16">
        <f t="shared" si="96"/>
        <v>3373.6411219970473</v>
      </c>
      <c r="J72" s="16">
        <f t="shared" si="96"/>
        <v>3354.5581130049654</v>
      </c>
      <c r="K72" s="16">
        <f t="shared" si="96"/>
        <v>3336.0622735203328</v>
      </c>
      <c r="L72" s="16">
        <f t="shared" si="96"/>
        <v>3317.860018789424</v>
      </c>
      <c r="M72" s="16">
        <f t="shared" si="96"/>
        <v>3300.2449335659639</v>
      </c>
      <c r="N72" s="16">
        <f t="shared" si="96"/>
        <v>3283.0995839484635</v>
      </c>
      <c r="O72" s="16">
        <f t="shared" si="96"/>
        <v>3266.6001207891559</v>
      </c>
      <c r="P72" s="16">
        <f t="shared" ref="P72" si="97">P71*P73/1000*365</f>
        <v>3250.1593745805922</v>
      </c>
      <c r="Q72" s="1"/>
    </row>
    <row r="73" spans="1:17" x14ac:dyDescent="0.35">
      <c r="A73" s="4" t="s">
        <v>16</v>
      </c>
      <c r="B73" s="16">
        <f>B72/B71*1000/365</f>
        <v>75.808689191955182</v>
      </c>
      <c r="C73" s="16">
        <f>B73</f>
        <v>75.808689191955182</v>
      </c>
      <c r="D73" s="16">
        <f t="shared" ref="D73:P73" si="98">C73</f>
        <v>75.808689191955182</v>
      </c>
      <c r="E73" s="16">
        <f t="shared" si="98"/>
        <v>75.808689191955182</v>
      </c>
      <c r="F73" s="16">
        <f t="shared" si="98"/>
        <v>75.808689191955182</v>
      </c>
      <c r="G73" s="16">
        <f t="shared" si="98"/>
        <v>75.808689191955182</v>
      </c>
      <c r="H73" s="16">
        <f t="shared" si="98"/>
        <v>75.808689191955182</v>
      </c>
      <c r="I73" s="16">
        <f t="shared" si="98"/>
        <v>75.808689191955182</v>
      </c>
      <c r="J73" s="16">
        <f t="shared" si="98"/>
        <v>75.808689191955182</v>
      </c>
      <c r="K73" s="16">
        <f t="shared" si="98"/>
        <v>75.808689191955182</v>
      </c>
      <c r="L73" s="16">
        <f t="shared" si="98"/>
        <v>75.808689191955182</v>
      </c>
      <c r="M73" s="16">
        <f t="shared" si="98"/>
        <v>75.808689191955182</v>
      </c>
      <c r="N73" s="16">
        <f t="shared" si="98"/>
        <v>75.808689191955182</v>
      </c>
      <c r="O73" s="16">
        <f t="shared" si="98"/>
        <v>75.808689191955182</v>
      </c>
      <c r="P73" s="16">
        <f t="shared" si="98"/>
        <v>75.808689191955182</v>
      </c>
      <c r="Q73" s="1"/>
    </row>
    <row r="74" spans="1:17" x14ac:dyDescent="0.35">
      <c r="A74" s="4" t="s">
        <v>36</v>
      </c>
      <c r="B74" s="18">
        <v>2965</v>
      </c>
      <c r="C74" s="16">
        <f>B74</f>
        <v>2965</v>
      </c>
      <c r="D74" s="16">
        <f t="shared" ref="D74:P74" si="99">C74</f>
        <v>2965</v>
      </c>
      <c r="E74" s="16">
        <f t="shared" si="99"/>
        <v>2965</v>
      </c>
      <c r="F74" s="16">
        <f t="shared" si="99"/>
        <v>2965</v>
      </c>
      <c r="G74" s="16">
        <f t="shared" si="99"/>
        <v>2965</v>
      </c>
      <c r="H74" s="16">
        <f t="shared" si="99"/>
        <v>2965</v>
      </c>
      <c r="I74" s="16">
        <f t="shared" si="99"/>
        <v>2965</v>
      </c>
      <c r="J74" s="16">
        <f t="shared" si="99"/>
        <v>2965</v>
      </c>
      <c r="K74" s="16">
        <f t="shared" si="99"/>
        <v>2965</v>
      </c>
      <c r="L74" s="16">
        <f t="shared" si="99"/>
        <v>2965</v>
      </c>
      <c r="M74" s="16">
        <f t="shared" si="99"/>
        <v>2965</v>
      </c>
      <c r="N74" s="16">
        <f t="shared" si="99"/>
        <v>2965</v>
      </c>
      <c r="O74" s="16">
        <f t="shared" si="99"/>
        <v>2965</v>
      </c>
      <c r="P74" s="16">
        <f t="shared" si="99"/>
        <v>2965</v>
      </c>
      <c r="Q74" s="1"/>
    </row>
    <row r="75" spans="1:17" x14ac:dyDescent="0.35">
      <c r="A75" s="4" t="s">
        <v>38</v>
      </c>
      <c r="B75" s="16">
        <f t="shared" ref="B75:P75" si="100">B72+B74</f>
        <v>6465</v>
      </c>
      <c r="C75" s="16">
        <f t="shared" si="100"/>
        <v>6460.7723795463689</v>
      </c>
      <c r="D75" s="16">
        <f t="shared" si="100"/>
        <v>6444.2729163870627</v>
      </c>
      <c r="E75" s="16">
        <f t="shared" si="100"/>
        <v>6422.8999463159307</v>
      </c>
      <c r="F75" s="16">
        <f t="shared" si="100"/>
        <v>6401.40954234331</v>
      </c>
      <c r="G75" s="16">
        <f t="shared" si="100"/>
        <v>6379.8604214199431</v>
      </c>
      <c r="H75" s="16">
        <f t="shared" si="100"/>
        <v>6358.7223191517915</v>
      </c>
      <c r="I75" s="16">
        <f t="shared" si="100"/>
        <v>6338.6411219970469</v>
      </c>
      <c r="J75" s="16">
        <f t="shared" si="100"/>
        <v>6319.558113004965</v>
      </c>
      <c r="K75" s="16">
        <f t="shared" si="100"/>
        <v>6301.0622735203324</v>
      </c>
      <c r="L75" s="16">
        <f t="shared" si="100"/>
        <v>6282.8600187894244</v>
      </c>
      <c r="M75" s="16">
        <f t="shared" si="100"/>
        <v>6265.2449335659639</v>
      </c>
      <c r="N75" s="16">
        <f t="shared" si="100"/>
        <v>6248.099583948464</v>
      </c>
      <c r="O75" s="16">
        <f t="shared" si="100"/>
        <v>6231.6001207891559</v>
      </c>
      <c r="P75" s="16">
        <f t="shared" si="100"/>
        <v>6215.1593745805922</v>
      </c>
      <c r="Q75" s="1"/>
    </row>
    <row r="76" spans="1:17" x14ac:dyDescent="0.35">
      <c r="A76" s="4" t="s">
        <v>37</v>
      </c>
      <c r="B76" s="20">
        <f>(B77-B75)/B77</f>
        <v>0.18689473022261352</v>
      </c>
      <c r="C76" s="20">
        <f>B76</f>
        <v>0.18689473022261352</v>
      </c>
      <c r="D76" s="20">
        <f t="shared" ref="D76:P76" si="101">C76</f>
        <v>0.18689473022261352</v>
      </c>
      <c r="E76" s="20">
        <f t="shared" si="101"/>
        <v>0.18689473022261352</v>
      </c>
      <c r="F76" s="20">
        <f t="shared" si="101"/>
        <v>0.18689473022261352</v>
      </c>
      <c r="G76" s="20">
        <f t="shared" si="101"/>
        <v>0.18689473022261352</v>
      </c>
      <c r="H76" s="20">
        <f t="shared" si="101"/>
        <v>0.18689473022261352</v>
      </c>
      <c r="I76" s="20">
        <f t="shared" si="101"/>
        <v>0.18689473022261352</v>
      </c>
      <c r="J76" s="20">
        <f t="shared" si="101"/>
        <v>0.18689473022261352</v>
      </c>
      <c r="K76" s="20">
        <f t="shared" si="101"/>
        <v>0.18689473022261352</v>
      </c>
      <c r="L76" s="20">
        <f t="shared" si="101"/>
        <v>0.18689473022261352</v>
      </c>
      <c r="M76" s="20">
        <f t="shared" si="101"/>
        <v>0.18689473022261352</v>
      </c>
      <c r="N76" s="20">
        <f t="shared" si="101"/>
        <v>0.18689473022261352</v>
      </c>
      <c r="O76" s="20">
        <f t="shared" si="101"/>
        <v>0.18689473022261352</v>
      </c>
      <c r="P76" s="20">
        <f t="shared" si="101"/>
        <v>0.18689473022261352</v>
      </c>
      <c r="Q76" s="1"/>
    </row>
    <row r="77" spans="1:17" x14ac:dyDescent="0.35">
      <c r="A77" s="4" t="s">
        <v>46</v>
      </c>
      <c r="B77" s="18">
        <v>7951</v>
      </c>
      <c r="C77" s="16">
        <f>C75+(C75/(1-C76)/1*C76)</f>
        <v>7945.8006480700969</v>
      </c>
      <c r="D77" s="16">
        <f t="shared" ref="D77:O77" si="102">D75+(D75/(1-D76)/1*D76)</f>
        <v>7925.5087328992322</v>
      </c>
      <c r="E77" s="16">
        <f t="shared" si="102"/>
        <v>7899.2231203647279</v>
      </c>
      <c r="F77" s="16">
        <f t="shared" si="102"/>
        <v>7872.7930813877274</v>
      </c>
      <c r="G77" s="16">
        <f t="shared" si="102"/>
        <v>7846.2908291894764</v>
      </c>
      <c r="H77" s="16">
        <f t="shared" si="102"/>
        <v>7820.2940695399684</v>
      </c>
      <c r="I77" s="16">
        <f t="shared" si="102"/>
        <v>7795.5971478729343</v>
      </c>
      <c r="J77" s="16">
        <f t="shared" si="102"/>
        <v>7772.1278509671265</v>
      </c>
      <c r="K77" s="16">
        <f t="shared" si="102"/>
        <v>7749.3806862738074</v>
      </c>
      <c r="L77" s="16">
        <f t="shared" si="102"/>
        <v>7726.9945876867305</v>
      </c>
      <c r="M77" s="16">
        <f t="shared" si="102"/>
        <v>7705.3306213121396</v>
      </c>
      <c r="N77" s="16">
        <f t="shared" si="102"/>
        <v>7684.2443607075384</v>
      </c>
      <c r="O77" s="16">
        <f t="shared" si="102"/>
        <v>7663.9524455366709</v>
      </c>
      <c r="P77" s="16">
        <f t="shared" ref="P77" si="103">P75+(P75/(1-P76)/1*P76)</f>
        <v>7643.732743587052</v>
      </c>
      <c r="Q77" s="11"/>
    </row>
    <row r="78" spans="1:17" x14ac:dyDescent="0.35">
      <c r="A78" s="6" t="s">
        <v>67</v>
      </c>
      <c r="B78" s="23">
        <v>38</v>
      </c>
      <c r="C78" s="16">
        <f t="shared" ref="C78:P78" si="104">C5*B78</f>
        <v>37.954100120789157</v>
      </c>
      <c r="D78" s="16">
        <f t="shared" si="104"/>
        <v>37.774963092202391</v>
      </c>
      <c r="E78" s="16">
        <f t="shared" si="104"/>
        <v>37.542913702858677</v>
      </c>
      <c r="F78" s="16">
        <f t="shared" si="104"/>
        <v>37.309589316870223</v>
      </c>
      <c r="G78" s="16">
        <f t="shared" si="104"/>
        <v>37.075627432559394</v>
      </c>
      <c r="H78" s="16">
        <f t="shared" si="104"/>
        <v>36.846128036505171</v>
      </c>
      <c r="I78" s="16">
        <f t="shared" si="104"/>
        <v>36.62810361025366</v>
      </c>
      <c r="J78" s="16">
        <f t="shared" si="104"/>
        <v>36.420916655482493</v>
      </c>
      <c r="K78" s="16">
        <f t="shared" si="104"/>
        <v>36.220104683935048</v>
      </c>
      <c r="L78" s="16">
        <f t="shared" si="104"/>
        <v>36.022480203999471</v>
      </c>
      <c r="M78" s="16">
        <f t="shared" si="104"/>
        <v>35.831230707287624</v>
      </c>
      <c r="N78" s="16">
        <f t="shared" si="104"/>
        <v>35.645081197154759</v>
      </c>
      <c r="O78" s="16">
        <f t="shared" si="104"/>
        <v>35.465944168567994</v>
      </c>
      <c r="P78" s="16">
        <f t="shared" si="104"/>
        <v>35.287444638303597</v>
      </c>
      <c r="Q78" s="1"/>
    </row>
    <row r="79" spans="1:17" x14ac:dyDescent="0.35">
      <c r="A79" s="4" t="s">
        <v>0</v>
      </c>
      <c r="B79" s="16">
        <f>0.5*B78</f>
        <v>19</v>
      </c>
      <c r="C79" s="16">
        <f t="shared" ref="C79:O79" si="105">0.5*C78</f>
        <v>18.977050060394578</v>
      </c>
      <c r="D79" s="16">
        <f t="shared" si="105"/>
        <v>18.887481546101196</v>
      </c>
      <c r="E79" s="16">
        <f t="shared" si="105"/>
        <v>18.771456851429338</v>
      </c>
      <c r="F79" s="16">
        <f t="shared" si="105"/>
        <v>18.654794658435112</v>
      </c>
      <c r="G79" s="16">
        <f t="shared" si="105"/>
        <v>18.537813716279697</v>
      </c>
      <c r="H79" s="16">
        <f t="shared" si="105"/>
        <v>18.423064018252585</v>
      </c>
      <c r="I79" s="16">
        <f t="shared" si="105"/>
        <v>18.31405180512683</v>
      </c>
      <c r="J79" s="16">
        <f t="shared" si="105"/>
        <v>18.210458327741247</v>
      </c>
      <c r="K79" s="16">
        <f t="shared" si="105"/>
        <v>18.110052341967524</v>
      </c>
      <c r="L79" s="16">
        <f t="shared" si="105"/>
        <v>18.011240101999736</v>
      </c>
      <c r="M79" s="16">
        <f t="shared" si="105"/>
        <v>17.915615353643812</v>
      </c>
      <c r="N79" s="16">
        <f t="shared" si="105"/>
        <v>17.82254059857738</v>
      </c>
      <c r="O79" s="16">
        <f t="shared" si="105"/>
        <v>17.732972084283997</v>
      </c>
      <c r="P79" s="16">
        <f t="shared" ref="P79" si="106">0.5*P78</f>
        <v>17.643722319151799</v>
      </c>
      <c r="Q79" s="1"/>
    </row>
    <row r="80" spans="1:17" x14ac:dyDescent="0.35">
      <c r="A80" s="4" t="s">
        <v>35</v>
      </c>
      <c r="B80" s="19">
        <v>376</v>
      </c>
      <c r="C80" s="16">
        <f>C79*C81/1000*365</f>
        <v>375.54583277412428</v>
      </c>
      <c r="D80" s="16">
        <f t="shared" ref="D80:O80" si="107">D79*D81/1000*365</f>
        <v>373.77331901758163</v>
      </c>
      <c r="E80" s="16">
        <f t="shared" si="107"/>
        <v>371.47725137565425</v>
      </c>
      <c r="F80" s="16">
        <f t="shared" si="107"/>
        <v>369.16856797745277</v>
      </c>
      <c r="G80" s="16">
        <f t="shared" si="107"/>
        <v>366.85357670111398</v>
      </c>
      <c r="H80" s="16">
        <f t="shared" si="107"/>
        <v>364.58274057173537</v>
      </c>
      <c r="I80" s="16">
        <f t="shared" si="107"/>
        <v>362.42544624882566</v>
      </c>
      <c r="J80" s="16">
        <f t="shared" si="107"/>
        <v>360.37538585424778</v>
      </c>
      <c r="K80" s="16">
        <f t="shared" si="107"/>
        <v>358.38840424104154</v>
      </c>
      <c r="L80" s="16">
        <f t="shared" si="107"/>
        <v>356.4329620185211</v>
      </c>
      <c r="M80" s="16">
        <f t="shared" si="107"/>
        <v>354.54059857737224</v>
      </c>
      <c r="N80" s="16">
        <f t="shared" si="107"/>
        <v>352.69869816132075</v>
      </c>
      <c r="O80" s="16">
        <f t="shared" si="107"/>
        <v>350.9261844047781</v>
      </c>
      <c r="P80" s="16">
        <f t="shared" ref="P80" si="108">P79*P81/1000*365</f>
        <v>349.15997852637241</v>
      </c>
      <c r="Q80" s="1"/>
    </row>
    <row r="81" spans="1:17" x14ac:dyDescent="0.35">
      <c r="A81" s="4" t="s">
        <v>16</v>
      </c>
      <c r="B81" s="16">
        <f>B80/B79*1000/365</f>
        <v>54.21773612112473</v>
      </c>
      <c r="C81" s="16">
        <f>B81</f>
        <v>54.21773612112473</v>
      </c>
      <c r="D81" s="16">
        <f t="shared" ref="D81:P81" si="109">C81</f>
        <v>54.21773612112473</v>
      </c>
      <c r="E81" s="16">
        <f t="shared" si="109"/>
        <v>54.21773612112473</v>
      </c>
      <c r="F81" s="16">
        <f t="shared" si="109"/>
        <v>54.21773612112473</v>
      </c>
      <c r="G81" s="16">
        <f t="shared" si="109"/>
        <v>54.21773612112473</v>
      </c>
      <c r="H81" s="16">
        <f t="shared" si="109"/>
        <v>54.21773612112473</v>
      </c>
      <c r="I81" s="16">
        <f t="shared" si="109"/>
        <v>54.21773612112473</v>
      </c>
      <c r="J81" s="16">
        <f t="shared" si="109"/>
        <v>54.21773612112473</v>
      </c>
      <c r="K81" s="16">
        <f t="shared" si="109"/>
        <v>54.21773612112473</v>
      </c>
      <c r="L81" s="16">
        <f t="shared" si="109"/>
        <v>54.21773612112473</v>
      </c>
      <c r="M81" s="16">
        <f t="shared" si="109"/>
        <v>54.21773612112473</v>
      </c>
      <c r="N81" s="16">
        <f t="shared" si="109"/>
        <v>54.21773612112473</v>
      </c>
      <c r="O81" s="16">
        <f t="shared" si="109"/>
        <v>54.21773612112473</v>
      </c>
      <c r="P81" s="16">
        <f t="shared" si="109"/>
        <v>54.21773612112473</v>
      </c>
      <c r="Q81" s="1"/>
    </row>
    <row r="82" spans="1:17" x14ac:dyDescent="0.35">
      <c r="A82" s="4" t="s">
        <v>36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"/>
    </row>
    <row r="83" spans="1:17" x14ac:dyDescent="0.35">
      <c r="A83" s="4" t="s">
        <v>38</v>
      </c>
      <c r="B83" s="16">
        <f>B80+B82</f>
        <v>376</v>
      </c>
      <c r="C83" s="16">
        <f t="shared" ref="C83:O83" si="110">C80+C82</f>
        <v>375.54583277412428</v>
      </c>
      <c r="D83" s="16">
        <f t="shared" si="110"/>
        <v>373.77331901758163</v>
      </c>
      <c r="E83" s="16">
        <f t="shared" si="110"/>
        <v>371.47725137565425</v>
      </c>
      <c r="F83" s="16">
        <f t="shared" si="110"/>
        <v>369.16856797745277</v>
      </c>
      <c r="G83" s="16">
        <f t="shared" si="110"/>
        <v>366.85357670111398</v>
      </c>
      <c r="H83" s="16">
        <f t="shared" si="110"/>
        <v>364.58274057173537</v>
      </c>
      <c r="I83" s="16">
        <f t="shared" si="110"/>
        <v>362.42544624882566</v>
      </c>
      <c r="J83" s="16">
        <f t="shared" si="110"/>
        <v>360.37538585424778</v>
      </c>
      <c r="K83" s="16">
        <f t="shared" si="110"/>
        <v>358.38840424104154</v>
      </c>
      <c r="L83" s="16">
        <f t="shared" si="110"/>
        <v>356.4329620185211</v>
      </c>
      <c r="M83" s="16">
        <f t="shared" si="110"/>
        <v>354.54059857737224</v>
      </c>
      <c r="N83" s="16">
        <f t="shared" si="110"/>
        <v>352.69869816132075</v>
      </c>
      <c r="O83" s="16">
        <f t="shared" si="110"/>
        <v>350.9261844047781</v>
      </c>
      <c r="P83" s="16">
        <f t="shared" ref="P83" si="111">P80+P82</f>
        <v>349.15997852637241</v>
      </c>
      <c r="Q83" s="1"/>
    </row>
    <row r="84" spans="1:17" x14ac:dyDescent="0.35">
      <c r="A84" s="4" t="s">
        <v>37</v>
      </c>
      <c r="B84" s="20">
        <f>(B85-B83)/B85</f>
        <v>0.58082497212931994</v>
      </c>
      <c r="C84" s="28">
        <f>B84</f>
        <v>0.58082497212931994</v>
      </c>
      <c r="D84" s="28">
        <f t="shared" ref="D84:P84" si="112">C84</f>
        <v>0.58082497212931994</v>
      </c>
      <c r="E84" s="28">
        <f t="shared" si="112"/>
        <v>0.58082497212931994</v>
      </c>
      <c r="F84" s="28">
        <f t="shared" si="112"/>
        <v>0.58082497212931994</v>
      </c>
      <c r="G84" s="28">
        <f t="shared" si="112"/>
        <v>0.58082497212931994</v>
      </c>
      <c r="H84" s="28">
        <f t="shared" si="112"/>
        <v>0.58082497212931994</v>
      </c>
      <c r="I84" s="28">
        <f t="shared" si="112"/>
        <v>0.58082497212931994</v>
      </c>
      <c r="J84" s="28">
        <f t="shared" si="112"/>
        <v>0.58082497212931994</v>
      </c>
      <c r="K84" s="28">
        <f t="shared" si="112"/>
        <v>0.58082497212931994</v>
      </c>
      <c r="L84" s="28">
        <f t="shared" si="112"/>
        <v>0.58082497212931994</v>
      </c>
      <c r="M84" s="28">
        <f t="shared" si="112"/>
        <v>0.58082497212931994</v>
      </c>
      <c r="N84" s="28">
        <f t="shared" si="112"/>
        <v>0.58082497212931994</v>
      </c>
      <c r="O84" s="28">
        <f t="shared" si="112"/>
        <v>0.58082497212931994</v>
      </c>
      <c r="P84" s="28">
        <f t="shared" si="112"/>
        <v>0.58082497212931994</v>
      </c>
      <c r="Q84" s="1"/>
    </row>
    <row r="85" spans="1:17" x14ac:dyDescent="0.35">
      <c r="A85" s="4" t="s">
        <v>47</v>
      </c>
      <c r="B85" s="15">
        <v>897</v>
      </c>
      <c r="C85" s="16">
        <f>C83+(C83/(1-C84)/1*C84)</f>
        <v>895.91652127231237</v>
      </c>
      <c r="D85" s="16">
        <f t="shared" ref="D85:O85" si="113">D83+(D83/(1-D84)/1*D84)</f>
        <v>891.68794457119861</v>
      </c>
      <c r="E85" s="16">
        <f t="shared" si="113"/>
        <v>886.21035767011131</v>
      </c>
      <c r="F85" s="16">
        <f t="shared" si="113"/>
        <v>880.70267413769977</v>
      </c>
      <c r="G85" s="16">
        <f t="shared" si="113"/>
        <v>875.17994228962561</v>
      </c>
      <c r="H85" s="16">
        <f t="shared" si="113"/>
        <v>869.76254865118779</v>
      </c>
      <c r="I85" s="16">
        <f t="shared" si="113"/>
        <v>864.61602469467186</v>
      </c>
      <c r="J85" s="16">
        <f t="shared" si="113"/>
        <v>859.72532210441557</v>
      </c>
      <c r="K85" s="16">
        <f t="shared" si="113"/>
        <v>854.98510267078257</v>
      </c>
      <c r="L85" s="16">
        <f t="shared" si="113"/>
        <v>850.32012481546121</v>
      </c>
      <c r="M85" s="16">
        <f t="shared" si="113"/>
        <v>845.80563011676304</v>
      </c>
      <c r="N85" s="16">
        <f t="shared" si="113"/>
        <v>841.4115219433636</v>
      </c>
      <c r="O85" s="16">
        <f t="shared" si="113"/>
        <v>837.18294524224984</v>
      </c>
      <c r="P85" s="16">
        <f t="shared" ref="P85" si="114">P83+(P83/(1-P84)/1*P84)</f>
        <v>832.96941685679803</v>
      </c>
      <c r="Q85" s="1"/>
    </row>
    <row r="86" spans="1:17" x14ac:dyDescent="0.35">
      <c r="A86" s="13" t="s">
        <v>68</v>
      </c>
      <c r="B86" s="23">
        <f>49+72</f>
        <v>121</v>
      </c>
      <c r="C86" s="16">
        <f t="shared" ref="C86:P86" si="115">C5*B86</f>
        <v>120.85384512146021</v>
      </c>
      <c r="D86" s="16">
        <f t="shared" si="115"/>
        <v>120.28343510938129</v>
      </c>
      <c r="E86" s="16">
        <f t="shared" si="115"/>
        <v>119.54454100120789</v>
      </c>
      <c r="F86" s="16">
        <f t="shared" si="115"/>
        <v>118.80158703529727</v>
      </c>
      <c r="G86" s="16">
        <f t="shared" si="115"/>
        <v>118.05660314051805</v>
      </c>
      <c r="H86" s="16">
        <f t="shared" si="115"/>
        <v>117.32582874781909</v>
      </c>
      <c r="I86" s="16">
        <f t="shared" si="115"/>
        <v>116.63159307475506</v>
      </c>
      <c r="J86" s="16">
        <f t="shared" si="115"/>
        <v>115.97186619245738</v>
      </c>
      <c r="K86" s="16">
        <f t="shared" si="115"/>
        <v>115.33243859884578</v>
      </c>
      <c r="L86" s="16">
        <f t="shared" si="115"/>
        <v>114.70316064957723</v>
      </c>
      <c r="M86" s="16">
        <f t="shared" si="115"/>
        <v>114.09418198899476</v>
      </c>
      <c r="N86" s="16">
        <f t="shared" si="115"/>
        <v>113.50144275936115</v>
      </c>
      <c r="O86" s="16">
        <f t="shared" si="115"/>
        <v>112.93103274728225</v>
      </c>
      <c r="P86" s="16">
        <f t="shared" si="115"/>
        <v>112.36265266407193</v>
      </c>
      <c r="Q86" s="1"/>
    </row>
    <row r="87" spans="1:17" x14ac:dyDescent="0.35">
      <c r="A87" s="4" t="s">
        <v>0</v>
      </c>
      <c r="B87" s="15">
        <f>5+49</f>
        <v>54</v>
      </c>
      <c r="C87" s="16">
        <f>B87/B86*C86</f>
        <v>53.934773855858275</v>
      </c>
      <c r="D87" s="16">
        <f t="shared" ref="D87:P87" si="116">C87/C86*D86</f>
        <v>53.680210709971817</v>
      </c>
      <c r="E87" s="16">
        <f t="shared" si="116"/>
        <v>53.350456314588648</v>
      </c>
      <c r="F87" s="16">
        <f t="shared" si="116"/>
        <v>53.018890081868207</v>
      </c>
      <c r="G87" s="16">
        <f t="shared" si="116"/>
        <v>52.686417930479131</v>
      </c>
      <c r="H87" s="16">
        <f t="shared" si="116"/>
        <v>52.360287209770505</v>
      </c>
      <c r="I87" s="16">
        <f t="shared" si="116"/>
        <v>52.050463025097301</v>
      </c>
      <c r="J87" s="16">
        <f t="shared" si="116"/>
        <v>51.756039457790898</v>
      </c>
      <c r="K87" s="16">
        <f t="shared" si="116"/>
        <v>51.470675077170846</v>
      </c>
      <c r="L87" s="16">
        <f t="shared" si="116"/>
        <v>51.189840289893972</v>
      </c>
      <c r="M87" s="16">
        <f t="shared" si="116"/>
        <v>50.918064689303449</v>
      </c>
      <c r="N87" s="16">
        <f t="shared" si="116"/>
        <v>50.653536438062005</v>
      </c>
      <c r="O87" s="16">
        <f t="shared" si="116"/>
        <v>50.398973292175548</v>
      </c>
      <c r="P87" s="16">
        <f t="shared" si="116"/>
        <v>50.145316064957726</v>
      </c>
      <c r="Q87" s="1"/>
    </row>
    <row r="88" spans="1:17" x14ac:dyDescent="0.35">
      <c r="A88" s="4" t="s">
        <v>35</v>
      </c>
      <c r="B88" s="16">
        <f>772+97.5</f>
        <v>869.5</v>
      </c>
      <c r="C88" s="16">
        <f>44*C87/1000*365</f>
        <v>866.19246812508402</v>
      </c>
      <c r="D88" s="16">
        <f t="shared" ref="D88:P88" si="117">44*D87/1000*365</f>
        <v>862.10418400214746</v>
      </c>
      <c r="E88" s="16">
        <f t="shared" si="117"/>
        <v>856.80832841229369</v>
      </c>
      <c r="F88" s="16">
        <f t="shared" si="117"/>
        <v>851.4833747148034</v>
      </c>
      <c r="G88" s="16">
        <f t="shared" si="117"/>
        <v>846.14387196349469</v>
      </c>
      <c r="H88" s="16">
        <f t="shared" si="117"/>
        <v>840.90621258891429</v>
      </c>
      <c r="I88" s="16">
        <f t="shared" si="117"/>
        <v>835.93043618306274</v>
      </c>
      <c r="J88" s="16">
        <f t="shared" si="117"/>
        <v>831.20199369212185</v>
      </c>
      <c r="K88" s="16">
        <f t="shared" si="117"/>
        <v>826.61904173936375</v>
      </c>
      <c r="L88" s="16">
        <f t="shared" si="117"/>
        <v>822.10883505569711</v>
      </c>
      <c r="M88" s="16">
        <f t="shared" si="117"/>
        <v>817.74411891021339</v>
      </c>
      <c r="N88" s="16">
        <f t="shared" si="117"/>
        <v>813.49579519527583</v>
      </c>
      <c r="O88" s="16">
        <f t="shared" si="117"/>
        <v>809.40751107233939</v>
      </c>
      <c r="P88" s="16">
        <f t="shared" si="117"/>
        <v>805.33377600322103</v>
      </c>
      <c r="Q88" s="1"/>
    </row>
    <row r="89" spans="1:17" x14ac:dyDescent="0.35">
      <c r="A89" s="4" t="s">
        <v>16</v>
      </c>
      <c r="B89" s="15">
        <v>44</v>
      </c>
      <c r="C89" s="16">
        <v>44</v>
      </c>
      <c r="D89" s="16">
        <v>44</v>
      </c>
      <c r="E89" s="16">
        <v>44</v>
      </c>
      <c r="F89" s="16">
        <v>44</v>
      </c>
      <c r="G89" s="16">
        <v>44</v>
      </c>
      <c r="H89" s="16">
        <v>44</v>
      </c>
      <c r="I89" s="16">
        <v>44</v>
      </c>
      <c r="J89" s="16">
        <v>44</v>
      </c>
      <c r="K89" s="16">
        <v>44</v>
      </c>
      <c r="L89" s="16">
        <v>44</v>
      </c>
      <c r="M89" s="16">
        <v>44</v>
      </c>
      <c r="N89" s="16">
        <v>44</v>
      </c>
      <c r="O89" s="16">
        <v>44</v>
      </c>
      <c r="P89" s="16">
        <v>44</v>
      </c>
      <c r="Q89" s="1"/>
    </row>
    <row r="90" spans="1:17" x14ac:dyDescent="0.35">
      <c r="A90" s="4" t="s">
        <v>36</v>
      </c>
      <c r="B90" s="15">
        <v>204</v>
      </c>
      <c r="C90" s="15">
        <v>204</v>
      </c>
      <c r="D90" s="15">
        <v>204</v>
      </c>
      <c r="E90" s="15">
        <v>204</v>
      </c>
      <c r="F90" s="15">
        <v>204</v>
      </c>
      <c r="G90" s="15">
        <v>204</v>
      </c>
      <c r="H90" s="15">
        <v>204</v>
      </c>
      <c r="I90" s="15">
        <v>204</v>
      </c>
      <c r="J90" s="15">
        <v>204</v>
      </c>
      <c r="K90" s="15">
        <v>204</v>
      </c>
      <c r="L90" s="15">
        <v>204</v>
      </c>
      <c r="M90" s="15">
        <v>204</v>
      </c>
      <c r="N90" s="15">
        <v>204</v>
      </c>
      <c r="O90" s="15">
        <v>204</v>
      </c>
      <c r="P90" s="15">
        <v>204</v>
      </c>
      <c r="Q90" s="1"/>
    </row>
    <row r="91" spans="1:17" x14ac:dyDescent="0.35">
      <c r="A91" s="4" t="s">
        <v>38</v>
      </c>
      <c r="B91" s="16">
        <f>B90+B88</f>
        <v>1073.5</v>
      </c>
      <c r="C91" s="16">
        <f t="shared" ref="C91:D91" si="118">C90+C88</f>
        <v>1070.1924681250839</v>
      </c>
      <c r="D91" s="16">
        <f t="shared" si="118"/>
        <v>1066.1041840021476</v>
      </c>
      <c r="E91" s="16">
        <f t="shared" ref="E91" si="119">E90+E88</f>
        <v>1060.8083284122936</v>
      </c>
      <c r="F91" s="16">
        <f t="shared" ref="F91" si="120">F90+F88</f>
        <v>1055.4833747148034</v>
      </c>
      <c r="G91" s="16">
        <f t="shared" ref="G91" si="121">G90+G88</f>
        <v>1050.1438719634948</v>
      </c>
      <c r="H91" s="16">
        <f t="shared" ref="H91" si="122">H90+H88</f>
        <v>1044.9062125889143</v>
      </c>
      <c r="I91" s="16">
        <f t="shared" ref="I91" si="123">I90+I88</f>
        <v>1039.9304361830627</v>
      </c>
      <c r="J91" s="16">
        <f t="shared" ref="J91" si="124">J90+J88</f>
        <v>1035.201993692122</v>
      </c>
      <c r="K91" s="16">
        <f t="shared" ref="K91" si="125">K90+K88</f>
        <v>1030.6190417393636</v>
      </c>
      <c r="L91" s="16">
        <f t="shared" ref="L91" si="126">L90+L88</f>
        <v>1026.108835055697</v>
      </c>
      <c r="M91" s="16">
        <f t="shared" ref="M91" si="127">M90+M88</f>
        <v>1021.7441189102134</v>
      </c>
      <c r="N91" s="16">
        <f t="shared" ref="N91" si="128">N90+N88</f>
        <v>1017.4957951952758</v>
      </c>
      <c r="O91" s="16">
        <f t="shared" ref="O91" si="129">O90+O88</f>
        <v>1013.4075110723394</v>
      </c>
      <c r="P91" s="16">
        <f t="shared" ref="P91" si="130">P90+P88</f>
        <v>1009.333776003221</v>
      </c>
      <c r="Q91" s="1"/>
    </row>
    <row r="92" spans="1:17" x14ac:dyDescent="0.35">
      <c r="A92" s="4" t="s">
        <v>37</v>
      </c>
      <c r="B92" s="28">
        <v>0.2</v>
      </c>
      <c r="C92" s="28">
        <v>0.2</v>
      </c>
      <c r="D92" s="28">
        <v>0.2</v>
      </c>
      <c r="E92" s="28">
        <v>0.2</v>
      </c>
      <c r="F92" s="28">
        <v>0.2</v>
      </c>
      <c r="G92" s="28">
        <v>0.2</v>
      </c>
      <c r="H92" s="28">
        <v>0.2</v>
      </c>
      <c r="I92" s="28">
        <v>0.2</v>
      </c>
      <c r="J92" s="28">
        <v>0.2</v>
      </c>
      <c r="K92" s="28">
        <v>0.2</v>
      </c>
      <c r="L92" s="28">
        <v>0.2</v>
      </c>
      <c r="M92" s="28">
        <v>0.2</v>
      </c>
      <c r="N92" s="28">
        <v>0.2</v>
      </c>
      <c r="O92" s="28">
        <v>0.2</v>
      </c>
      <c r="P92" s="28">
        <v>0.2</v>
      </c>
      <c r="Q92" s="1"/>
    </row>
    <row r="93" spans="1:17" x14ac:dyDescent="0.35">
      <c r="A93" s="4" t="s">
        <v>62</v>
      </c>
      <c r="B93" s="16">
        <f t="shared" ref="B93:P93" si="131">B91+(B91/(1-B92)/1*B92)</f>
        <v>1341.875</v>
      </c>
      <c r="C93" s="16">
        <f t="shared" si="131"/>
        <v>1337.7405851563549</v>
      </c>
      <c r="D93" s="16">
        <f t="shared" si="131"/>
        <v>1332.6302300026846</v>
      </c>
      <c r="E93" s="16">
        <f t="shared" si="131"/>
        <v>1326.0104105153669</v>
      </c>
      <c r="F93" s="16">
        <f t="shared" si="131"/>
        <v>1319.3542183935042</v>
      </c>
      <c r="G93" s="16">
        <f t="shared" si="131"/>
        <v>1312.6798399543686</v>
      </c>
      <c r="H93" s="16">
        <f t="shared" si="131"/>
        <v>1306.1327657361428</v>
      </c>
      <c r="I93" s="16">
        <f t="shared" si="131"/>
        <v>1299.9130452288284</v>
      </c>
      <c r="J93" s="16">
        <f t="shared" si="131"/>
        <v>1294.0024921151526</v>
      </c>
      <c r="K93" s="16">
        <f t="shared" si="131"/>
        <v>1288.2738021742045</v>
      </c>
      <c r="L93" s="16">
        <f t="shared" si="131"/>
        <v>1282.6360438196211</v>
      </c>
      <c r="M93" s="16">
        <f t="shared" si="131"/>
        <v>1277.1801486377667</v>
      </c>
      <c r="N93" s="16">
        <f t="shared" si="131"/>
        <v>1271.8697439940947</v>
      </c>
      <c r="O93" s="16">
        <f t="shared" si="131"/>
        <v>1266.7593888404242</v>
      </c>
      <c r="P93" s="16">
        <f t="shared" si="131"/>
        <v>1261.6672200040261</v>
      </c>
      <c r="Q93" s="1"/>
    </row>
    <row r="94" spans="1:17" x14ac:dyDescent="0.35">
      <c r="A94" s="6" t="s">
        <v>69</v>
      </c>
      <c r="B94" s="16">
        <v>46</v>
      </c>
      <c r="C94" s="16">
        <f t="shared" ref="C94:P94" si="132">C5*B94</f>
        <v>45.944436988323716</v>
      </c>
      <c r="D94" s="16">
        <f t="shared" si="132"/>
        <v>45.727586901087101</v>
      </c>
      <c r="E94" s="16">
        <f t="shared" si="132"/>
        <v>45.446685008723662</v>
      </c>
      <c r="F94" s="16">
        <f t="shared" si="132"/>
        <v>45.164239699369212</v>
      </c>
      <c r="G94" s="16">
        <f t="shared" si="132"/>
        <v>44.881022681519262</v>
      </c>
      <c r="H94" s="16">
        <f t="shared" si="132"/>
        <v>44.603207623137834</v>
      </c>
      <c r="I94" s="16">
        <f t="shared" si="132"/>
        <v>44.339283317675481</v>
      </c>
      <c r="J94" s="16">
        <f t="shared" si="132"/>
        <v>44.088478056636696</v>
      </c>
      <c r="K94" s="16">
        <f t="shared" si="132"/>
        <v>43.845389880552951</v>
      </c>
      <c r="L94" s="16">
        <f t="shared" si="132"/>
        <v>43.606160246946722</v>
      </c>
      <c r="M94" s="16">
        <f t="shared" si="132"/>
        <v>43.374647698295533</v>
      </c>
      <c r="N94" s="16">
        <f t="shared" si="132"/>
        <v>43.149308817608379</v>
      </c>
      <c r="O94" s="16">
        <f t="shared" si="132"/>
        <v>42.932458730371771</v>
      </c>
      <c r="P94" s="16">
        <f t="shared" si="132"/>
        <v>42.716380351630661</v>
      </c>
      <c r="Q94" s="1"/>
    </row>
    <row r="95" spans="1:17" x14ac:dyDescent="0.35">
      <c r="A95" s="4" t="s">
        <v>0</v>
      </c>
      <c r="B95" s="16">
        <v>0</v>
      </c>
      <c r="C95" s="16">
        <f>0.85*C94</f>
        <v>39.052771440075155</v>
      </c>
      <c r="D95" s="16">
        <f>0.85*D94</f>
        <v>38.868448865924037</v>
      </c>
      <c r="E95" s="16">
        <f t="shared" ref="E95:P95" si="133">0.85*E94</f>
        <v>38.629682257415112</v>
      </c>
      <c r="F95" s="16">
        <f t="shared" si="133"/>
        <v>38.389603744463827</v>
      </c>
      <c r="G95" s="16">
        <f t="shared" si="133"/>
        <v>38.148869279291375</v>
      </c>
      <c r="H95" s="16">
        <f t="shared" si="133"/>
        <v>37.912726479667157</v>
      </c>
      <c r="I95" s="16">
        <f t="shared" si="133"/>
        <v>37.688390820024161</v>
      </c>
      <c r="J95" s="16">
        <f t="shared" si="133"/>
        <v>37.475206348141192</v>
      </c>
      <c r="K95" s="16">
        <f t="shared" si="133"/>
        <v>37.268581398470005</v>
      </c>
      <c r="L95" s="16">
        <f t="shared" si="133"/>
        <v>37.065236209904711</v>
      </c>
      <c r="M95" s="16">
        <f t="shared" si="133"/>
        <v>36.868450543551205</v>
      </c>
      <c r="N95" s="16">
        <f t="shared" si="133"/>
        <v>36.676912494967119</v>
      </c>
      <c r="O95" s="16">
        <f t="shared" si="133"/>
        <v>36.492589920816002</v>
      </c>
      <c r="P95" s="16">
        <f t="shared" si="133"/>
        <v>36.308923298886064</v>
      </c>
      <c r="Q95" s="1"/>
    </row>
    <row r="96" spans="1:17" x14ac:dyDescent="0.35">
      <c r="A96" s="4" t="s">
        <v>35</v>
      </c>
      <c r="B96" s="16">
        <v>0</v>
      </c>
      <c r="C96" s="16">
        <f t="shared" ref="C96:D96" si="134">C95*C97*365/1000</f>
        <v>498.89915514696003</v>
      </c>
      <c r="D96" s="16">
        <f t="shared" si="134"/>
        <v>993.0888685243591</v>
      </c>
      <c r="E96" s="16">
        <f t="shared" ref="E96" si="135">E95*E97*365/1000</f>
        <v>986.98838167695612</v>
      </c>
      <c r="F96" s="16">
        <f t="shared" ref="F96" si="136">F95*F97*365/1000</f>
        <v>980.85437567105089</v>
      </c>
      <c r="G96" s="16">
        <f t="shared" ref="G96" si="137">G95*G97*365/1000</f>
        <v>974.70361008589464</v>
      </c>
      <c r="H96" s="16">
        <f t="shared" ref="H96" si="138">H95*H97*365/1000</f>
        <v>968.67016155549584</v>
      </c>
      <c r="I96" s="16">
        <f t="shared" ref="I96" si="139">I95*I97*365/1000</f>
        <v>962.93838545161725</v>
      </c>
      <c r="J96" s="16">
        <f t="shared" ref="J96" si="140">J95*J97*365/1000</f>
        <v>957.49152219500752</v>
      </c>
      <c r="K96" s="16">
        <f t="shared" ref="K96" si="141">K95*K97*365/1000</f>
        <v>952.21225473090851</v>
      </c>
      <c r="L96" s="16">
        <f t="shared" ref="L96" si="142">L95*L97*365/1000</f>
        <v>947.01678516306526</v>
      </c>
      <c r="M96" s="16">
        <f t="shared" ref="M96" si="143">M95*M97*365/1000</f>
        <v>941.98891138773331</v>
      </c>
      <c r="N96" s="16">
        <f t="shared" ref="N96" si="144">N95*N97*365/1000</f>
        <v>937.09511424640993</v>
      </c>
      <c r="O96" s="16">
        <f t="shared" ref="O96" si="145">O95*O97*365/1000</f>
        <v>932.38567247684887</v>
      </c>
      <c r="P96" s="16">
        <f t="shared" ref="P96" si="146">P95*P97*365/1000</f>
        <v>927.69299028653893</v>
      </c>
      <c r="Q96" s="1"/>
    </row>
    <row r="97" spans="1:17" x14ac:dyDescent="0.35">
      <c r="A97" s="4" t="s">
        <v>16</v>
      </c>
      <c r="B97" s="16">
        <v>0</v>
      </c>
      <c r="C97" s="16">
        <f>70/2</f>
        <v>35</v>
      </c>
      <c r="D97" s="16">
        <v>70</v>
      </c>
      <c r="E97" s="16">
        <v>70</v>
      </c>
      <c r="F97" s="16">
        <v>70</v>
      </c>
      <c r="G97" s="16">
        <v>70</v>
      </c>
      <c r="H97" s="16">
        <v>70</v>
      </c>
      <c r="I97" s="16">
        <v>70</v>
      </c>
      <c r="J97" s="16">
        <v>70</v>
      </c>
      <c r="K97" s="16">
        <v>70</v>
      </c>
      <c r="L97" s="16">
        <v>70</v>
      </c>
      <c r="M97" s="16">
        <v>70</v>
      </c>
      <c r="N97" s="16">
        <v>70</v>
      </c>
      <c r="O97" s="16">
        <v>70</v>
      </c>
      <c r="P97" s="16">
        <v>70</v>
      </c>
      <c r="Q97" s="1"/>
    </row>
    <row r="98" spans="1:17" x14ac:dyDescent="0.35">
      <c r="A98" s="4" t="s">
        <v>36</v>
      </c>
      <c r="B98" s="15">
        <v>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f t="shared" ref="O98:P98" si="147">N98</f>
        <v>0</v>
      </c>
      <c r="P98" s="16">
        <f t="shared" si="147"/>
        <v>0</v>
      </c>
      <c r="Q98" s="1"/>
    </row>
    <row r="99" spans="1:17" x14ac:dyDescent="0.35">
      <c r="A99" s="4" t="s">
        <v>38</v>
      </c>
      <c r="B99" s="16">
        <f>B96+B98</f>
        <v>0</v>
      </c>
      <c r="C99" s="16">
        <f t="shared" ref="C99:O99" si="148">C96+C98</f>
        <v>498.89915514696003</v>
      </c>
      <c r="D99" s="16">
        <f t="shared" si="148"/>
        <v>993.0888685243591</v>
      </c>
      <c r="E99" s="16">
        <f t="shared" si="148"/>
        <v>986.98838167695612</v>
      </c>
      <c r="F99" s="16">
        <f t="shared" si="148"/>
        <v>980.85437567105089</v>
      </c>
      <c r="G99" s="16">
        <f t="shared" si="148"/>
        <v>974.70361008589464</v>
      </c>
      <c r="H99" s="16">
        <f t="shared" si="148"/>
        <v>968.67016155549584</v>
      </c>
      <c r="I99" s="16">
        <f t="shared" si="148"/>
        <v>962.93838545161725</v>
      </c>
      <c r="J99" s="16">
        <f t="shared" si="148"/>
        <v>957.49152219500752</v>
      </c>
      <c r="K99" s="16">
        <f t="shared" si="148"/>
        <v>952.21225473090851</v>
      </c>
      <c r="L99" s="16">
        <f t="shared" si="148"/>
        <v>947.01678516306526</v>
      </c>
      <c r="M99" s="16">
        <f t="shared" si="148"/>
        <v>941.98891138773331</v>
      </c>
      <c r="N99" s="16">
        <f t="shared" si="148"/>
        <v>937.09511424640993</v>
      </c>
      <c r="O99" s="16">
        <f t="shared" si="148"/>
        <v>932.38567247684887</v>
      </c>
      <c r="P99" s="16">
        <f t="shared" ref="P99" si="149">P96+P98</f>
        <v>927.69299028653893</v>
      </c>
      <c r="Q99" s="1"/>
    </row>
    <row r="100" spans="1:17" x14ac:dyDescent="0.35">
      <c r="A100" s="4" t="s">
        <v>37</v>
      </c>
      <c r="B100" s="15">
        <v>0</v>
      </c>
      <c r="C100" s="20">
        <v>0.3</v>
      </c>
      <c r="D100" s="20">
        <v>0.3</v>
      </c>
      <c r="E100" s="20">
        <v>0.3</v>
      </c>
      <c r="F100" s="20">
        <v>0.3</v>
      </c>
      <c r="G100" s="20">
        <v>0.1</v>
      </c>
      <c r="H100" s="20">
        <v>0.1</v>
      </c>
      <c r="I100" s="20">
        <v>0.1</v>
      </c>
      <c r="J100" s="20">
        <v>0.1</v>
      </c>
      <c r="K100" s="20">
        <v>0.1</v>
      </c>
      <c r="L100" s="20">
        <v>0.1</v>
      </c>
      <c r="M100" s="20">
        <v>0.1</v>
      </c>
      <c r="N100" s="20">
        <v>0.1</v>
      </c>
      <c r="O100" s="20">
        <v>0.1</v>
      </c>
      <c r="P100" s="20">
        <v>0.1</v>
      </c>
      <c r="Q100" s="1"/>
    </row>
    <row r="101" spans="1:17" x14ac:dyDescent="0.35">
      <c r="A101" s="4" t="s">
        <v>51</v>
      </c>
      <c r="B101" s="15">
        <v>0</v>
      </c>
      <c r="C101" s="16">
        <f t="shared" ref="C101:E101" si="150">C99+(C99/(1-C100)/1*C100)</f>
        <v>712.71307878137145</v>
      </c>
      <c r="D101" s="16">
        <f t="shared" si="150"/>
        <v>1418.6983836062273</v>
      </c>
      <c r="E101" s="16">
        <f t="shared" si="150"/>
        <v>1409.9834023956516</v>
      </c>
      <c r="F101" s="16">
        <f t="shared" ref="F101:O101" si="151">F99+(F99/(1-F100)/1*F100)</f>
        <v>1401.2205366729299</v>
      </c>
      <c r="G101" s="16">
        <f t="shared" si="151"/>
        <v>1083.0040112065496</v>
      </c>
      <c r="H101" s="16">
        <f t="shared" si="151"/>
        <v>1076.3001795061064</v>
      </c>
      <c r="I101" s="16">
        <f t="shared" si="151"/>
        <v>1069.9315393906859</v>
      </c>
      <c r="J101" s="16">
        <f t="shared" si="151"/>
        <v>1063.8794691055639</v>
      </c>
      <c r="K101" s="16">
        <f t="shared" si="151"/>
        <v>1058.0136163676761</v>
      </c>
      <c r="L101" s="16">
        <f t="shared" si="151"/>
        <v>1052.2408724034058</v>
      </c>
      <c r="M101" s="16">
        <f t="shared" si="151"/>
        <v>1046.6543459863703</v>
      </c>
      <c r="N101" s="16">
        <f t="shared" si="151"/>
        <v>1041.2167936071221</v>
      </c>
      <c r="O101" s="16">
        <f t="shared" si="151"/>
        <v>1035.984080529832</v>
      </c>
      <c r="P101" s="16">
        <f t="shared" ref="P101" si="152">P99+(P99/(1-P100)/1*P100)</f>
        <v>1030.7699892072656</v>
      </c>
      <c r="Q101" s="1"/>
    </row>
    <row r="102" spans="1:17" x14ac:dyDescent="0.35">
      <c r="A102" s="6" t="s">
        <v>50</v>
      </c>
      <c r="B102" s="19">
        <f t="shared" ref="B102:P102" si="153">B11+B19+B27+B35+B43+B51+B59+B67+B75+B83+B91+B99</f>
        <v>455898.5</v>
      </c>
      <c r="C102" s="19">
        <f t="shared" si="153"/>
        <v>456110.95701046847</v>
      </c>
      <c r="D102" s="19">
        <f t="shared" si="153"/>
        <v>455496.04696475307</v>
      </c>
      <c r="E102" s="19">
        <f t="shared" si="153"/>
        <v>454053.24785758613</v>
      </c>
      <c r="F102" s="19">
        <f t="shared" si="153"/>
        <v>455401.45190694218</v>
      </c>
      <c r="G102" s="19">
        <f t="shared" si="153"/>
        <v>453932.41438708152</v>
      </c>
      <c r="H102" s="19">
        <f t="shared" si="153"/>
        <v>452491.39665642806</v>
      </c>
      <c r="I102" s="19">
        <f t="shared" si="153"/>
        <v>451122.42981230712</v>
      </c>
      <c r="J102" s="19">
        <f t="shared" si="153"/>
        <v>449821.51102768932</v>
      </c>
      <c r="K102" s="19">
        <f t="shared" si="153"/>
        <v>448560.62051336758</v>
      </c>
      <c r="L102" s="19">
        <f t="shared" si="153"/>
        <v>447319.74413419369</v>
      </c>
      <c r="M102" s="19">
        <f t="shared" si="153"/>
        <v>446118.89602531563</v>
      </c>
      <c r="N102" s="19">
        <f t="shared" si="153"/>
        <v>444950.07053267438</v>
      </c>
      <c r="O102" s="19">
        <f t="shared" si="153"/>
        <v>443825.27613735874</v>
      </c>
      <c r="P102" s="19">
        <f t="shared" si="153"/>
        <v>442704.48456907261</v>
      </c>
      <c r="Q102" s="1"/>
    </row>
    <row r="103" spans="1:17" x14ac:dyDescent="0.35">
      <c r="A103" s="6" t="s">
        <v>49</v>
      </c>
      <c r="B103" s="19">
        <f t="shared" ref="B103:P103" si="154">B13+B21+B29+B37+B45+B53+B61+B69+B77+B85+B93+B101</f>
        <v>531846.875</v>
      </c>
      <c r="C103" s="19">
        <f t="shared" si="154"/>
        <v>532413.28201909992</v>
      </c>
      <c r="D103" s="19">
        <f t="shared" si="154"/>
        <v>531782.63985489123</v>
      </c>
      <c r="E103" s="19">
        <f t="shared" si="154"/>
        <v>530042.49284973613</v>
      </c>
      <c r="F103" s="19">
        <f t="shared" si="154"/>
        <v>531400.6992376789</v>
      </c>
      <c r="G103" s="19">
        <f t="shared" si="154"/>
        <v>522167.46705279977</v>
      </c>
      <c r="H103" s="19">
        <f t="shared" si="154"/>
        <v>514255.08862397994</v>
      </c>
      <c r="I103" s="19">
        <f t="shared" si="154"/>
        <v>512675.26609718904</v>
      </c>
      <c r="J103" s="19">
        <f t="shared" si="154"/>
        <v>511173.97276032611</v>
      </c>
      <c r="K103" s="19">
        <f t="shared" si="154"/>
        <v>509718.87306459784</v>
      </c>
      <c r="L103" s="19">
        <f t="shared" si="154"/>
        <v>508286.87018943648</v>
      </c>
      <c r="M103" s="19">
        <f t="shared" si="154"/>
        <v>506901.06095540948</v>
      </c>
      <c r="N103" s="19">
        <f t="shared" si="154"/>
        <v>505552.20663428959</v>
      </c>
      <c r="O103" s="19">
        <f t="shared" si="154"/>
        <v>504254.16531841765</v>
      </c>
      <c r="P103" s="19">
        <f t="shared" si="154"/>
        <v>502960.74336665892</v>
      </c>
      <c r="Q103" s="1"/>
    </row>
    <row r="104" spans="1:17" ht="29" x14ac:dyDescent="0.35">
      <c r="A104" s="7" t="s">
        <v>48</v>
      </c>
      <c r="B104" s="29">
        <f>(B103-B102)/B103</f>
        <v>0.14280120570417942</v>
      </c>
      <c r="C104" s="29">
        <f t="shared" ref="C104:O104" si="155">(C103-C102)/C103</f>
        <v>0.1433140899852573</v>
      </c>
      <c r="D104" s="29">
        <f t="shared" si="155"/>
        <v>0.14345446273115395</v>
      </c>
      <c r="E104" s="29">
        <f t="shared" si="155"/>
        <v>0.14336443967652324</v>
      </c>
      <c r="F104" s="29">
        <f t="shared" si="155"/>
        <v>0.143016837275076</v>
      </c>
      <c r="G104" s="29">
        <f t="shared" si="155"/>
        <v>0.13067656828727431</v>
      </c>
      <c r="H104" s="29">
        <f t="shared" si="155"/>
        <v>0.1201032198491537</v>
      </c>
      <c r="I104" s="29">
        <f t="shared" si="155"/>
        <v>0.12006203605931949</v>
      </c>
      <c r="J104" s="29">
        <f t="shared" si="155"/>
        <v>0.12002266351969193</v>
      </c>
      <c r="K104" s="29">
        <f t="shared" si="155"/>
        <v>0.11998428110681224</v>
      </c>
      <c r="L104" s="29">
        <f t="shared" si="155"/>
        <v>0.11994629338452237</v>
      </c>
      <c r="M104" s="29">
        <f t="shared" si="155"/>
        <v>0.1199093267146282</v>
      </c>
      <c r="N104" s="29">
        <f t="shared" si="155"/>
        <v>0.11987315119258111</v>
      </c>
      <c r="O104" s="29">
        <f t="shared" si="155"/>
        <v>0.11983815571042497</v>
      </c>
      <c r="P104" s="29">
        <f t="shared" ref="P104" si="156">(P103-P102)/P103</f>
        <v>0.11980310509772615</v>
      </c>
      <c r="Q104" s="1"/>
    </row>
    <row r="105" spans="1:17" x14ac:dyDescent="0.35">
      <c r="A105" s="4" t="s">
        <v>54</v>
      </c>
      <c r="B105" s="5">
        <f t="shared" ref="B105:P105" si="157">B8+B16+B24+B32+B40+B48+B56+B64+B72+B80+B88+B96</f>
        <v>235273.5</v>
      </c>
      <c r="C105" s="5">
        <f t="shared" si="157"/>
        <v>235485.95701046838</v>
      </c>
      <c r="D105" s="5">
        <f t="shared" si="157"/>
        <v>234871.04696475301</v>
      </c>
      <c r="E105" s="5">
        <f t="shared" si="157"/>
        <v>233428.24785758616</v>
      </c>
      <c r="F105" s="5">
        <f t="shared" si="157"/>
        <v>234265.45190694227</v>
      </c>
      <c r="G105" s="5">
        <f t="shared" si="157"/>
        <v>232796.41438708158</v>
      </c>
      <c r="H105" s="5">
        <f t="shared" si="157"/>
        <v>231355.396656428</v>
      </c>
      <c r="I105" s="5">
        <f t="shared" si="157"/>
        <v>229986.42981230712</v>
      </c>
      <c r="J105" s="5">
        <f t="shared" si="157"/>
        <v>228685.51102768935</v>
      </c>
      <c r="K105" s="5">
        <f t="shared" si="157"/>
        <v>227424.62051336752</v>
      </c>
      <c r="L105" s="5">
        <f t="shared" si="157"/>
        <v>226183.74413419352</v>
      </c>
      <c r="M105" s="5">
        <f t="shared" si="157"/>
        <v>224982.89602531565</v>
      </c>
      <c r="N105" s="5">
        <f t="shared" si="157"/>
        <v>223814.07053267444</v>
      </c>
      <c r="O105" s="5">
        <f t="shared" si="157"/>
        <v>222689.2761373588</v>
      </c>
      <c r="P105" s="5">
        <f t="shared" si="157"/>
        <v>221568.48456907264</v>
      </c>
      <c r="Q105" s="1"/>
    </row>
    <row r="106" spans="1:17" x14ac:dyDescent="0.35">
      <c r="A106" s="4" t="s">
        <v>55</v>
      </c>
      <c r="B106" s="5">
        <f t="shared" ref="B106:P106" si="158">B10+B18+B26+B34+B42+B50+B58+B66+B74+B82+B90+B98</f>
        <v>220625</v>
      </c>
      <c r="C106" s="5">
        <f t="shared" si="158"/>
        <v>220625</v>
      </c>
      <c r="D106" s="5">
        <f t="shared" si="158"/>
        <v>220625</v>
      </c>
      <c r="E106" s="5">
        <f t="shared" si="158"/>
        <v>220625</v>
      </c>
      <c r="F106" s="5">
        <f t="shared" si="158"/>
        <v>221136</v>
      </c>
      <c r="G106" s="5">
        <f t="shared" si="158"/>
        <v>221136</v>
      </c>
      <c r="H106" s="5">
        <f t="shared" si="158"/>
        <v>221136</v>
      </c>
      <c r="I106" s="5">
        <f t="shared" si="158"/>
        <v>221136</v>
      </c>
      <c r="J106" s="5">
        <f t="shared" si="158"/>
        <v>221136</v>
      </c>
      <c r="K106" s="5">
        <f t="shared" si="158"/>
        <v>221136</v>
      </c>
      <c r="L106" s="5">
        <f t="shared" si="158"/>
        <v>221136</v>
      </c>
      <c r="M106" s="5">
        <f t="shared" si="158"/>
        <v>221136</v>
      </c>
      <c r="N106" s="5">
        <f t="shared" si="158"/>
        <v>221136</v>
      </c>
      <c r="O106" s="5">
        <f t="shared" si="158"/>
        <v>221136</v>
      </c>
      <c r="P106" s="5">
        <f t="shared" si="158"/>
        <v>221136</v>
      </c>
      <c r="Q106" s="1"/>
    </row>
    <row r="107" spans="1:17" x14ac:dyDescent="0.35">
      <c r="A107" s="4" t="s">
        <v>56</v>
      </c>
      <c r="B107" s="5">
        <f>B105+B106</f>
        <v>455898.5</v>
      </c>
      <c r="C107" s="5">
        <f t="shared" ref="C107:O107" si="159">C105+C106</f>
        <v>456110.95701046835</v>
      </c>
      <c r="D107" s="5">
        <f t="shared" si="159"/>
        <v>455496.04696475301</v>
      </c>
      <c r="E107" s="5">
        <f t="shared" si="159"/>
        <v>454053.24785758613</v>
      </c>
      <c r="F107" s="5">
        <f t="shared" si="159"/>
        <v>455401.4519069423</v>
      </c>
      <c r="G107" s="5">
        <f t="shared" si="159"/>
        <v>453932.41438708158</v>
      </c>
      <c r="H107" s="5">
        <f t="shared" si="159"/>
        <v>452491.396656428</v>
      </c>
      <c r="I107" s="5">
        <f t="shared" si="159"/>
        <v>451122.42981230712</v>
      </c>
      <c r="J107" s="5">
        <f t="shared" si="159"/>
        <v>449821.51102768932</v>
      </c>
      <c r="K107" s="5">
        <f t="shared" si="159"/>
        <v>448560.62051336752</v>
      </c>
      <c r="L107" s="5">
        <f t="shared" si="159"/>
        <v>447319.74413419352</v>
      </c>
      <c r="M107" s="5">
        <f t="shared" si="159"/>
        <v>446118.89602531563</v>
      </c>
      <c r="N107" s="5">
        <f t="shared" si="159"/>
        <v>444950.07053267444</v>
      </c>
      <c r="O107" s="5">
        <f t="shared" si="159"/>
        <v>443825.2761373588</v>
      </c>
      <c r="P107" s="5">
        <f t="shared" ref="P107" si="160">P105+P106</f>
        <v>442704.48456907261</v>
      </c>
      <c r="Q107" s="1"/>
    </row>
  </sheetData>
  <pageMargins left="0.7" right="0.7" top="0.75" bottom="0.75" header="0.3" footer="0.3"/>
  <pageSetup paperSize="9" orientation="portrait" horizontalDpi="300" verticalDpi="300" r:id="rId1"/>
  <ignoredErrors>
    <ignoredError sqref="C11 D11:P11 C27 D27:P27 C35 D35:P35 C51 D51:P51 C59:D59 E59:P59 C67 D67:P67 C75 D75:P75 C19 D19:P19 F10 G52 I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6"/>
  <sheetViews>
    <sheetView topLeftCell="C1" workbookViewId="0">
      <selection activeCell="Q1" sqref="Q1:Q1048576"/>
    </sheetView>
  </sheetViews>
  <sheetFormatPr defaultRowHeight="14.5" x14ac:dyDescent="0.35"/>
  <cols>
    <col min="1" max="1" width="28.90625" customWidth="1"/>
    <col min="2" max="2" width="10.453125" bestFit="1" customWidth="1"/>
    <col min="17" max="17" width="0" hidden="1" customWidth="1"/>
  </cols>
  <sheetData>
    <row r="1" spans="1:20" x14ac:dyDescent="0.35">
      <c r="A1" s="31" t="s">
        <v>72</v>
      </c>
    </row>
    <row r="3" spans="1:20" x14ac:dyDescent="0.35">
      <c r="A3" s="2"/>
      <c r="B3" s="14" t="s">
        <v>12</v>
      </c>
      <c r="C3" s="15" t="s">
        <v>13</v>
      </c>
      <c r="D3" s="15" t="s">
        <v>13</v>
      </c>
      <c r="E3" s="15" t="s">
        <v>13</v>
      </c>
      <c r="F3" s="15" t="s">
        <v>13</v>
      </c>
      <c r="G3" s="15" t="s">
        <v>13</v>
      </c>
      <c r="H3" s="15" t="s">
        <v>13</v>
      </c>
      <c r="I3" s="15" t="s">
        <v>13</v>
      </c>
      <c r="J3" s="15" t="s">
        <v>13</v>
      </c>
      <c r="K3" s="15" t="s">
        <v>13</v>
      </c>
      <c r="L3" s="15" t="s">
        <v>13</v>
      </c>
      <c r="M3" s="15" t="s">
        <v>13</v>
      </c>
      <c r="N3" s="15" t="s">
        <v>13</v>
      </c>
      <c r="O3" s="15" t="s">
        <v>13</v>
      </c>
      <c r="P3" s="15" t="s">
        <v>13</v>
      </c>
    </row>
    <row r="4" spans="1:20" x14ac:dyDescent="0.35">
      <c r="A4" s="4" t="s">
        <v>11</v>
      </c>
      <c r="B4" s="16">
        <v>2023</v>
      </c>
      <c r="C4" s="16">
        <f>B4+1</f>
        <v>2024</v>
      </c>
      <c r="D4" s="16">
        <f t="shared" ref="D4:P4" si="0">C4+1</f>
        <v>2025</v>
      </c>
      <c r="E4" s="16">
        <f t="shared" si="0"/>
        <v>2026</v>
      </c>
      <c r="F4" s="16">
        <f t="shared" si="0"/>
        <v>2027</v>
      </c>
      <c r="G4" s="16">
        <f t="shared" si="0"/>
        <v>2028</v>
      </c>
      <c r="H4" s="16">
        <f t="shared" si="0"/>
        <v>2029</v>
      </c>
      <c r="I4" s="16">
        <f t="shared" si="0"/>
        <v>2030</v>
      </c>
      <c r="J4" s="16">
        <f t="shared" si="0"/>
        <v>2031</v>
      </c>
      <c r="K4" s="16">
        <f t="shared" si="0"/>
        <v>2032</v>
      </c>
      <c r="L4" s="16">
        <f t="shared" si="0"/>
        <v>2033</v>
      </c>
      <c r="M4" s="16">
        <f t="shared" si="0"/>
        <v>2034</v>
      </c>
      <c r="N4" s="16">
        <f t="shared" si="0"/>
        <v>2035</v>
      </c>
      <c r="O4" s="16">
        <f t="shared" si="0"/>
        <v>2036</v>
      </c>
      <c r="P4" s="16">
        <f t="shared" si="0"/>
        <v>2037</v>
      </c>
    </row>
    <row r="5" spans="1:20" ht="14.4" customHeight="1" x14ac:dyDescent="0.35">
      <c r="A5" s="4" t="s">
        <v>10</v>
      </c>
      <c r="B5" s="17">
        <f>'Veetarve ja toodang'!B5</f>
        <v>1</v>
      </c>
      <c r="C5" s="17">
        <f>'Veetarve ja toodang'!C5</f>
        <v>0.99879210844181987</v>
      </c>
      <c r="D5" s="17">
        <f>'Veetarve ja toodang'!D5</f>
        <v>0.99528016662187579</v>
      </c>
      <c r="E5" s="17">
        <f>'Veetarve ja toodang'!E5</f>
        <v>0.99385705847607797</v>
      </c>
      <c r="F5" s="17">
        <f>'Veetarve ja toodang'!F5</f>
        <v>0.99378512845765909</v>
      </c>
      <c r="G5" s="17">
        <f>'Veetarve ja toodang'!G5</f>
        <v>0.99372917556599749</v>
      </c>
      <c r="H5" s="17">
        <f>'Veetarve ja toodang'!H5</f>
        <v>0.99380996595481275</v>
      </c>
      <c r="I5" s="17">
        <f>'Veetarve ja toodang'!I5</f>
        <v>0.99408284023668636</v>
      </c>
      <c r="J5" s="17">
        <f>'Veetarve ja toodang'!J5</f>
        <v>0.99434349763297136</v>
      </c>
      <c r="K5" s="17">
        <f>'Veetarve ja toodang'!K5</f>
        <v>0.99448635591885315</v>
      </c>
      <c r="L5" s="17">
        <f>'Veetarve ja toodang'!L5</f>
        <v>0.9945437904815545</v>
      </c>
      <c r="M5" s="17">
        <f>'Veetarve ja toodang'!M5</f>
        <v>0.99469082929246455</v>
      </c>
      <c r="N5" s="17">
        <f>'Veetarve ja toodang'!N5</f>
        <v>0.99480482510763979</v>
      </c>
      <c r="O5" s="17">
        <f>'Veetarve ja toodang'!O5</f>
        <v>0.99497442500983657</v>
      </c>
      <c r="P5" s="17">
        <f>'Veetarve ja toodang'!P5</f>
        <v>0.99496701597972426</v>
      </c>
    </row>
    <row r="6" spans="1:20" ht="14.25" customHeight="1" x14ac:dyDescent="0.35">
      <c r="A6" s="6" t="s">
        <v>2</v>
      </c>
      <c r="B6" s="18">
        <f>'Veetarve ja toodang'!B6</f>
        <v>5488</v>
      </c>
      <c r="C6" s="16">
        <f>'Veetarve ja toodang'!C6</f>
        <v>5481.3710911287071</v>
      </c>
      <c r="D6" s="16">
        <f>'Veetarve ja toodang'!D6</f>
        <v>5455.4999328949125</v>
      </c>
      <c r="E6" s="16">
        <f>'Veetarve ja toodang'!E6</f>
        <v>5421.9871158233782</v>
      </c>
      <c r="F6" s="16">
        <f>'Veetarve ja toodang'!F6</f>
        <v>5388.290162394308</v>
      </c>
      <c r="G6" s="16">
        <f>'Veetarve ja toodang'!G6</f>
        <v>5354.5011407864704</v>
      </c>
      <c r="H6" s="16">
        <f>'Veetarve ja toodang'!H6</f>
        <v>5321.3565964300078</v>
      </c>
      <c r="I6" s="16">
        <f>'Veetarve ja toodang'!I6</f>
        <v>5289.8692792913689</v>
      </c>
      <c r="J6" s="16">
        <f>'Veetarve ja toodang'!J6</f>
        <v>5259.9471211917853</v>
      </c>
      <c r="K6" s="16">
        <f>'Veetarve ja toodang'!K6</f>
        <v>5230.945644879881</v>
      </c>
      <c r="L6" s="16">
        <f>'Veetarve ja toodang'!L6</f>
        <v>5202.4045094618168</v>
      </c>
      <c r="M6" s="16">
        <f>'Veetarve ja toodang'!M6</f>
        <v>5174.7840558314319</v>
      </c>
      <c r="N6" s="16">
        <f>'Veetarve ja toodang'!N6</f>
        <v>5147.9001476311905</v>
      </c>
      <c r="O6" s="16">
        <f>'Veetarve ja toodang'!O6</f>
        <v>5122.0289893973968</v>
      </c>
      <c r="P6" s="16">
        <f>'Veetarve ja toodang'!P6</f>
        <v>5096.2498993423706</v>
      </c>
    </row>
    <row r="7" spans="1:20" ht="15" customHeight="1" x14ac:dyDescent="0.35">
      <c r="A7" s="4" t="s">
        <v>1</v>
      </c>
      <c r="B7" s="18">
        <f>B6*0.97</f>
        <v>5323.36</v>
      </c>
      <c r="C7" s="16">
        <f>C6*0.97</f>
        <v>5316.9299583948459</v>
      </c>
      <c r="D7" s="16">
        <f t="shared" ref="D7:O7" si="1">D6*0.97</f>
        <v>5291.8349349080654</v>
      </c>
      <c r="E7" s="16">
        <f t="shared" si="1"/>
        <v>5259.3275023486767</v>
      </c>
      <c r="F7" s="16">
        <f t="shared" si="1"/>
        <v>5226.641457522479</v>
      </c>
      <c r="G7" s="16">
        <f t="shared" si="1"/>
        <v>5193.8661065628758</v>
      </c>
      <c r="H7" s="16">
        <f t="shared" si="1"/>
        <v>5161.715898537107</v>
      </c>
      <c r="I7" s="16">
        <f t="shared" si="1"/>
        <v>5131.1732009126281</v>
      </c>
      <c r="J7" s="16">
        <f t="shared" si="1"/>
        <v>5102.1487075560317</v>
      </c>
      <c r="K7" s="16">
        <f t="shared" si="1"/>
        <v>5074.0172755334843</v>
      </c>
      <c r="L7" s="16">
        <f t="shared" si="1"/>
        <v>5046.3323741779623</v>
      </c>
      <c r="M7" s="16">
        <f t="shared" si="1"/>
        <v>5019.5405341564892</v>
      </c>
      <c r="N7" s="16">
        <f t="shared" si="1"/>
        <v>4993.4631432022543</v>
      </c>
      <c r="O7" s="16">
        <f t="shared" si="1"/>
        <v>4968.3681197154747</v>
      </c>
      <c r="P7" s="16">
        <f t="shared" ref="P7" si="2">P6*0.97</f>
        <v>4943.3624023620996</v>
      </c>
    </row>
    <row r="8" spans="1:20" x14ac:dyDescent="0.35">
      <c r="A8" s="4" t="s">
        <v>33</v>
      </c>
      <c r="B8" s="19">
        <v>132473</v>
      </c>
      <c r="C8" s="16">
        <f>C7*C9/1000*365</f>
        <v>132312.98698161321</v>
      </c>
      <c r="D8" s="16">
        <f t="shared" ref="D8:O8" si="3">D7*D9/1000*365</f>
        <v>131688.49172929805</v>
      </c>
      <c r="E8" s="16">
        <f t="shared" si="3"/>
        <v>130879.53702523148</v>
      </c>
      <c r="F8" s="16">
        <f t="shared" si="3"/>
        <v>130066.13751509861</v>
      </c>
      <c r="G8" s="16">
        <f t="shared" si="3"/>
        <v>129250.51560193258</v>
      </c>
      <c r="H8" s="16">
        <f t="shared" si="3"/>
        <v>128450.45050999861</v>
      </c>
      <c r="I8" s="16">
        <f t="shared" si="3"/>
        <v>127690.38867266137</v>
      </c>
      <c r="J8" s="16">
        <f t="shared" si="3"/>
        <v>126968.10768688766</v>
      </c>
      <c r="K8" s="16">
        <f t="shared" si="3"/>
        <v>126268.05073144542</v>
      </c>
      <c r="L8" s="16">
        <f t="shared" si="3"/>
        <v>125579.10579116896</v>
      </c>
      <c r="M8" s="16">
        <f t="shared" si="3"/>
        <v>124912.38488122402</v>
      </c>
      <c r="N8" s="16">
        <f t="shared" si="3"/>
        <v>124263.44319554423</v>
      </c>
      <c r="O8" s="16">
        <f t="shared" si="3"/>
        <v>123638.94794322911</v>
      </c>
      <c r="P8" s="16">
        <f t="shared" ref="P8" si="4">P7*P9/1000*365</f>
        <v>123016.67509394714</v>
      </c>
    </row>
    <row r="9" spans="1:20" x14ac:dyDescent="0.35">
      <c r="A9" s="4" t="s">
        <v>15</v>
      </c>
      <c r="B9" s="16">
        <f>B8/B7*1000/365</f>
        <v>68.178692785646149</v>
      </c>
      <c r="C9" s="16">
        <f>B9</f>
        <v>68.178692785646149</v>
      </c>
      <c r="D9" s="16">
        <f t="shared" ref="D9:P10" si="5">C9</f>
        <v>68.178692785646149</v>
      </c>
      <c r="E9" s="16">
        <f t="shared" si="5"/>
        <v>68.178692785646149</v>
      </c>
      <c r="F9" s="16">
        <f t="shared" si="5"/>
        <v>68.178692785646149</v>
      </c>
      <c r="G9" s="16">
        <f t="shared" si="5"/>
        <v>68.178692785646149</v>
      </c>
      <c r="H9" s="16">
        <f t="shared" si="5"/>
        <v>68.178692785646149</v>
      </c>
      <c r="I9" s="16">
        <f t="shared" si="5"/>
        <v>68.178692785646149</v>
      </c>
      <c r="J9" s="16">
        <f t="shared" si="5"/>
        <v>68.178692785646149</v>
      </c>
      <c r="K9" s="16">
        <f t="shared" si="5"/>
        <v>68.178692785646149</v>
      </c>
      <c r="L9" s="16">
        <f t="shared" si="5"/>
        <v>68.178692785646149</v>
      </c>
      <c r="M9" s="16">
        <f t="shared" si="5"/>
        <v>68.178692785646149</v>
      </c>
      <c r="N9" s="16">
        <f t="shared" si="5"/>
        <v>68.178692785646149</v>
      </c>
      <c r="O9" s="16">
        <f t="shared" si="5"/>
        <v>68.178692785646149</v>
      </c>
      <c r="P9" s="16">
        <f t="shared" si="5"/>
        <v>68.178692785646149</v>
      </c>
    </row>
    <row r="10" spans="1:20" x14ac:dyDescent="0.35">
      <c r="A10" s="4" t="s">
        <v>32</v>
      </c>
      <c r="B10" s="19">
        <v>193864</v>
      </c>
      <c r="C10" s="16">
        <f>B10</f>
        <v>193864</v>
      </c>
      <c r="D10" s="16">
        <f t="shared" si="5"/>
        <v>193864</v>
      </c>
      <c r="E10" s="16">
        <f t="shared" si="5"/>
        <v>193864</v>
      </c>
      <c r="F10" s="16">
        <f t="shared" si="5"/>
        <v>193864</v>
      </c>
      <c r="G10" s="16">
        <f t="shared" si="5"/>
        <v>193864</v>
      </c>
      <c r="H10" s="16">
        <f t="shared" si="5"/>
        <v>193864</v>
      </c>
      <c r="I10" s="16">
        <f t="shared" si="5"/>
        <v>193864</v>
      </c>
      <c r="J10" s="16">
        <f t="shared" si="5"/>
        <v>193864</v>
      </c>
      <c r="K10" s="16">
        <f t="shared" si="5"/>
        <v>193864</v>
      </c>
      <c r="L10" s="16">
        <f t="shared" si="5"/>
        <v>193864</v>
      </c>
      <c r="M10" s="16">
        <f t="shared" si="5"/>
        <v>193864</v>
      </c>
      <c r="N10" s="16">
        <f t="shared" si="5"/>
        <v>193864</v>
      </c>
      <c r="O10" s="16">
        <f t="shared" si="5"/>
        <v>193864</v>
      </c>
      <c r="P10" s="16">
        <f t="shared" si="5"/>
        <v>193864</v>
      </c>
    </row>
    <row r="11" spans="1:20" x14ac:dyDescent="0.35">
      <c r="A11" s="4" t="s">
        <v>17</v>
      </c>
      <c r="B11" s="16">
        <f>B8+B10</f>
        <v>326337</v>
      </c>
      <c r="C11" s="16">
        <f t="shared" ref="C11:O11" si="6">C8+C10</f>
        <v>326176.98698161321</v>
      </c>
      <c r="D11" s="16">
        <f t="shared" si="6"/>
        <v>325552.49172929802</v>
      </c>
      <c r="E11" s="16">
        <f t="shared" si="6"/>
        <v>324743.53702523146</v>
      </c>
      <c r="F11" s="16">
        <f t="shared" si="6"/>
        <v>323930.13751509861</v>
      </c>
      <c r="G11" s="16">
        <f t="shared" si="6"/>
        <v>323114.5156019326</v>
      </c>
      <c r="H11" s="16">
        <f t="shared" si="6"/>
        <v>322314.4505099986</v>
      </c>
      <c r="I11" s="16">
        <f t="shared" si="6"/>
        <v>321554.38867266139</v>
      </c>
      <c r="J11" s="16">
        <f t="shared" si="6"/>
        <v>320832.10768688767</v>
      </c>
      <c r="K11" s="16">
        <f t="shared" si="6"/>
        <v>320132.05073144543</v>
      </c>
      <c r="L11" s="16">
        <f t="shared" si="6"/>
        <v>319443.10579116899</v>
      </c>
      <c r="M11" s="16">
        <f t="shared" si="6"/>
        <v>318776.38488122402</v>
      </c>
      <c r="N11" s="16">
        <f t="shared" si="6"/>
        <v>318127.44319554424</v>
      </c>
      <c r="O11" s="16">
        <f t="shared" si="6"/>
        <v>317502.94794322911</v>
      </c>
      <c r="P11" s="16">
        <f t="shared" ref="P11" si="7">P8+P10</f>
        <v>316880.67509394715</v>
      </c>
    </row>
    <row r="12" spans="1:20" x14ac:dyDescent="0.35">
      <c r="A12" s="4" t="s">
        <v>23</v>
      </c>
      <c r="B12" s="20">
        <f>(B13-B11)/B13</f>
        <v>0.247915364270405</v>
      </c>
      <c r="C12" s="20">
        <f>B12</f>
        <v>0.247915364270405</v>
      </c>
      <c r="D12" s="20">
        <f t="shared" ref="D12:P12" si="8">C12</f>
        <v>0.247915364270405</v>
      </c>
      <c r="E12" s="20">
        <f t="shared" si="8"/>
        <v>0.247915364270405</v>
      </c>
      <c r="F12" s="20">
        <f t="shared" si="8"/>
        <v>0.247915364270405</v>
      </c>
      <c r="G12" s="20">
        <f t="shared" si="8"/>
        <v>0.247915364270405</v>
      </c>
      <c r="H12" s="20">
        <f t="shared" si="8"/>
        <v>0.247915364270405</v>
      </c>
      <c r="I12" s="20">
        <f t="shared" si="8"/>
        <v>0.247915364270405</v>
      </c>
      <c r="J12" s="20">
        <f t="shared" si="8"/>
        <v>0.247915364270405</v>
      </c>
      <c r="K12" s="20">
        <f t="shared" si="8"/>
        <v>0.247915364270405</v>
      </c>
      <c r="L12" s="20">
        <f t="shared" si="8"/>
        <v>0.247915364270405</v>
      </c>
      <c r="M12" s="20">
        <f t="shared" si="8"/>
        <v>0.247915364270405</v>
      </c>
      <c r="N12" s="20">
        <f t="shared" si="8"/>
        <v>0.247915364270405</v>
      </c>
      <c r="O12" s="20">
        <f t="shared" si="8"/>
        <v>0.247915364270405</v>
      </c>
      <c r="P12" s="20">
        <f t="shared" si="8"/>
        <v>0.247915364270405</v>
      </c>
    </row>
    <row r="13" spans="1:20" x14ac:dyDescent="0.35">
      <c r="A13" s="4" t="s">
        <v>59</v>
      </c>
      <c r="B13" s="21">
        <f t="shared" ref="B13:O13" si="9">B14-B31-B39-B47</f>
        <v>433909.94111111108</v>
      </c>
      <c r="C13" s="22">
        <f t="shared" si="9"/>
        <v>427784.15766040044</v>
      </c>
      <c r="D13" s="22">
        <f t="shared" si="9"/>
        <v>426981.2604121794</v>
      </c>
      <c r="E13" s="22">
        <f t="shared" si="9"/>
        <v>425941.20846074721</v>
      </c>
      <c r="F13" s="22">
        <f t="shared" si="9"/>
        <v>424895.44193815347</v>
      </c>
      <c r="G13" s="22">
        <f t="shared" si="9"/>
        <v>423640.93019075744</v>
      </c>
      <c r="H13" s="22">
        <f t="shared" si="9"/>
        <v>422818.19532086991</v>
      </c>
      <c r="I13" s="22">
        <f t="shared" si="9"/>
        <v>422705.63811351202</v>
      </c>
      <c r="J13" s="22">
        <f t="shared" si="9"/>
        <v>421772.50943383534</v>
      </c>
      <c r="K13" s="22">
        <f t="shared" si="9"/>
        <v>420868.09240584099</v>
      </c>
      <c r="L13" s="22">
        <f t="shared" si="9"/>
        <v>419978.03120368801</v>
      </c>
      <c r="M13" s="22">
        <f t="shared" si="9"/>
        <v>419116.68165321724</v>
      </c>
      <c r="N13" s="22">
        <f t="shared" si="9"/>
        <v>418278.30142409232</v>
      </c>
      <c r="O13" s="22">
        <f t="shared" si="9"/>
        <v>417471.50401181809</v>
      </c>
      <c r="P13" s="22">
        <f t="shared" ref="P13" si="10">P14-P31-P39-P47</f>
        <v>416667.57776471204</v>
      </c>
    </row>
    <row r="14" spans="1:20" x14ac:dyDescent="0.35">
      <c r="A14" s="4" t="s">
        <v>58</v>
      </c>
      <c r="B14" s="18">
        <v>439830</v>
      </c>
      <c r="C14" s="16">
        <f>C11+(C11/(1-C12)/1*C12)</f>
        <v>433697.18178751238</v>
      </c>
      <c r="D14" s="16">
        <f t="shared" ref="D14:O14" si="11">D11+(D11/(1-D12)/1*D12)</f>
        <v>432866.82942735637</v>
      </c>
      <c r="E14" s="16">
        <f t="shared" si="11"/>
        <v>431791.21284694073</v>
      </c>
      <c r="F14" s="16">
        <f t="shared" si="11"/>
        <v>430709.68628531415</v>
      </c>
      <c r="G14" s="16">
        <f t="shared" si="11"/>
        <v>429625.20473308198</v>
      </c>
      <c r="H14" s="16">
        <f t="shared" si="11"/>
        <v>428561.40811508847</v>
      </c>
      <c r="I14" s="16">
        <f t="shared" si="11"/>
        <v>427550.80132799479</v>
      </c>
      <c r="J14" s="16">
        <f t="shared" si="11"/>
        <v>426590.42938119516</v>
      </c>
      <c r="K14" s="16">
        <f t="shared" si="11"/>
        <v>425659.60734045086</v>
      </c>
      <c r="L14" s="16">
        <f t="shared" si="11"/>
        <v>424743.56025273434</v>
      </c>
      <c r="M14" s="16">
        <f t="shared" si="11"/>
        <v>423857.06307107315</v>
      </c>
      <c r="N14" s="16">
        <f t="shared" si="11"/>
        <v>422994.20581425622</v>
      </c>
      <c r="O14" s="16">
        <f t="shared" si="11"/>
        <v>422163.85345410026</v>
      </c>
      <c r="P14" s="16">
        <f t="shared" ref="P14" si="12">P11+(P11/(1-P12)/1*P12)</f>
        <v>421336.45608454983</v>
      </c>
      <c r="T14" s="8"/>
    </row>
    <row r="15" spans="1:20" x14ac:dyDescent="0.35">
      <c r="A15" s="6" t="s">
        <v>3</v>
      </c>
      <c r="B15" s="23">
        <f>'Veetarve ja toodang'!B14</f>
        <v>329</v>
      </c>
      <c r="C15" s="16">
        <f t="shared" ref="C15:P15" si="13">B15*C5</f>
        <v>328.60260367735873</v>
      </c>
      <c r="D15" s="16">
        <f t="shared" si="13"/>
        <v>327.05165414038379</v>
      </c>
      <c r="E15" s="16">
        <f t="shared" si="13"/>
        <v>325.04259495369746</v>
      </c>
      <c r="F15" s="16">
        <f t="shared" si="13"/>
        <v>323.02249698027106</v>
      </c>
      <c r="G15" s="16">
        <f t="shared" si="13"/>
        <v>320.99687961347468</v>
      </c>
      <c r="H15" s="16">
        <f t="shared" si="13"/>
        <v>319.00989800026838</v>
      </c>
      <c r="I15" s="16">
        <f t="shared" si="13"/>
        <v>317.1222654677224</v>
      </c>
      <c r="J15" s="16">
        <f t="shared" si="13"/>
        <v>315.32846262246676</v>
      </c>
      <c r="K15" s="16">
        <f t="shared" si="13"/>
        <v>313.58985371091126</v>
      </c>
      <c r="L15" s="16">
        <f t="shared" si="13"/>
        <v>311.87884176620582</v>
      </c>
      <c r="M15" s="16">
        <f t="shared" si="13"/>
        <v>310.22302375520059</v>
      </c>
      <c r="N15" s="16">
        <f t="shared" si="13"/>
        <v>308.61136089115553</v>
      </c>
      <c r="O15" s="16">
        <f t="shared" si="13"/>
        <v>307.06041135418064</v>
      </c>
      <c r="P15" s="16">
        <f t="shared" si="13"/>
        <v>305.51498121057574</v>
      </c>
    </row>
    <row r="16" spans="1:20" x14ac:dyDescent="0.35">
      <c r="A16" s="4" t="s">
        <v>1</v>
      </c>
      <c r="B16" s="18">
        <f>B15*0.86</f>
        <v>282.94</v>
      </c>
      <c r="C16" s="16">
        <f>C15*0.86</f>
        <v>282.5982391625285</v>
      </c>
      <c r="D16" s="16">
        <f t="shared" ref="D16:O16" si="14">D15*0.86</f>
        <v>281.26442256073005</v>
      </c>
      <c r="E16" s="16">
        <f t="shared" si="14"/>
        <v>279.53663166017981</v>
      </c>
      <c r="F16" s="16">
        <f t="shared" si="14"/>
        <v>277.7993474030331</v>
      </c>
      <c r="G16" s="16">
        <f t="shared" si="14"/>
        <v>276.05731646758824</v>
      </c>
      <c r="H16" s="16">
        <f t="shared" si="14"/>
        <v>274.34851228023081</v>
      </c>
      <c r="I16" s="16">
        <f t="shared" si="14"/>
        <v>272.72514830224128</v>
      </c>
      <c r="J16" s="16">
        <f t="shared" si="14"/>
        <v>271.18247785532139</v>
      </c>
      <c r="K16" s="16">
        <f t="shared" si="14"/>
        <v>269.68727419138366</v>
      </c>
      <c r="L16" s="16">
        <f t="shared" si="14"/>
        <v>268.21580391893701</v>
      </c>
      <c r="M16" s="16">
        <f t="shared" si="14"/>
        <v>266.79180042947252</v>
      </c>
      <c r="N16" s="16">
        <f t="shared" si="14"/>
        <v>265.40577036639377</v>
      </c>
      <c r="O16" s="16">
        <f t="shared" si="14"/>
        <v>264.07195376459538</v>
      </c>
      <c r="P16" s="16">
        <f t="shared" ref="P16" si="15">P15*0.86</f>
        <v>262.74288384109514</v>
      </c>
    </row>
    <row r="17" spans="1:17" x14ac:dyDescent="0.35">
      <c r="A17" s="4" t="s">
        <v>14</v>
      </c>
      <c r="B17" s="19">
        <v>6644</v>
      </c>
      <c r="C17" s="16">
        <f>C16*C18/1000*365</f>
        <v>6635.9747684874501</v>
      </c>
      <c r="D17" s="16">
        <f t="shared" ref="D17:O17" si="16">D16*D18/1000*365</f>
        <v>6604.6540732787525</v>
      </c>
      <c r="E17" s="16">
        <f t="shared" si="16"/>
        <v>6564.0820695208686</v>
      </c>
      <c r="F17" s="16">
        <f t="shared" si="16"/>
        <v>6523.2871426654119</v>
      </c>
      <c r="G17" s="16">
        <f t="shared" si="16"/>
        <v>6482.380754261173</v>
      </c>
      <c r="H17" s="16">
        <f t="shared" si="16"/>
        <v>6442.254596698428</v>
      </c>
      <c r="I17" s="16">
        <f t="shared" si="16"/>
        <v>6404.1347470138226</v>
      </c>
      <c r="J17" s="16">
        <f t="shared" si="16"/>
        <v>6367.909743658568</v>
      </c>
      <c r="K17" s="16">
        <f t="shared" si="16"/>
        <v>6332.7993557911668</v>
      </c>
      <c r="L17" s="16">
        <f t="shared" si="16"/>
        <v>6298.246275667695</v>
      </c>
      <c r="M17" s="16">
        <f t="shared" si="16"/>
        <v>6264.8078110320748</v>
      </c>
      <c r="N17" s="16">
        <f t="shared" si="16"/>
        <v>6232.2610387867398</v>
      </c>
      <c r="O17" s="16">
        <f t="shared" si="16"/>
        <v>6200.9403435780432</v>
      </c>
      <c r="P17" s="16">
        <f t="shared" ref="P17" si="17">P16*P18/1000*365</f>
        <v>6169.7311099181316</v>
      </c>
    </row>
    <row r="18" spans="1:17" x14ac:dyDescent="0.35">
      <c r="A18" s="4" t="s">
        <v>15</v>
      </c>
      <c r="B18" s="16">
        <f>B17/B16*1000/365</f>
        <v>64.334274849888303</v>
      </c>
      <c r="C18" s="16">
        <f>B18</f>
        <v>64.334274849888303</v>
      </c>
      <c r="D18" s="16">
        <f t="shared" ref="D18:P19" si="18">C18</f>
        <v>64.334274849888303</v>
      </c>
      <c r="E18" s="16">
        <f t="shared" si="18"/>
        <v>64.334274849888303</v>
      </c>
      <c r="F18" s="16">
        <f t="shared" si="18"/>
        <v>64.334274849888303</v>
      </c>
      <c r="G18" s="16">
        <f t="shared" si="18"/>
        <v>64.334274849888303</v>
      </c>
      <c r="H18" s="16">
        <f t="shared" si="18"/>
        <v>64.334274849888303</v>
      </c>
      <c r="I18" s="16">
        <f t="shared" si="18"/>
        <v>64.334274849888303</v>
      </c>
      <c r="J18" s="16">
        <f t="shared" si="18"/>
        <v>64.334274849888303</v>
      </c>
      <c r="K18" s="16">
        <f t="shared" si="18"/>
        <v>64.334274849888303</v>
      </c>
      <c r="L18" s="16">
        <f t="shared" si="18"/>
        <v>64.334274849888303</v>
      </c>
      <c r="M18" s="16">
        <f t="shared" si="18"/>
        <v>64.334274849888303</v>
      </c>
      <c r="N18" s="16">
        <f t="shared" si="18"/>
        <v>64.334274849888303</v>
      </c>
      <c r="O18" s="16">
        <f t="shared" si="18"/>
        <v>64.334274849888303</v>
      </c>
      <c r="P18" s="16">
        <f t="shared" si="18"/>
        <v>64.334274849888303</v>
      </c>
    </row>
    <row r="19" spans="1:17" x14ac:dyDescent="0.35">
      <c r="A19" s="4" t="s">
        <v>32</v>
      </c>
      <c r="B19" s="19">
        <v>2198</v>
      </c>
      <c r="C19" s="16">
        <f>B19</f>
        <v>2198</v>
      </c>
      <c r="D19" s="16">
        <f t="shared" si="18"/>
        <v>2198</v>
      </c>
      <c r="E19" s="16">
        <f t="shared" si="18"/>
        <v>2198</v>
      </c>
      <c r="F19" s="16">
        <f t="shared" si="18"/>
        <v>2198</v>
      </c>
      <c r="G19" s="16">
        <f t="shared" si="18"/>
        <v>2198</v>
      </c>
      <c r="H19" s="16">
        <f t="shared" si="18"/>
        <v>2198</v>
      </c>
      <c r="I19" s="16">
        <f t="shared" si="18"/>
        <v>2198</v>
      </c>
      <c r="J19" s="16">
        <f t="shared" si="18"/>
        <v>2198</v>
      </c>
      <c r="K19" s="16">
        <f t="shared" si="18"/>
        <v>2198</v>
      </c>
      <c r="L19" s="16">
        <f t="shared" si="18"/>
        <v>2198</v>
      </c>
      <c r="M19" s="16">
        <f t="shared" si="18"/>
        <v>2198</v>
      </c>
      <c r="N19" s="16">
        <f t="shared" si="18"/>
        <v>2198</v>
      </c>
      <c r="O19" s="16">
        <f t="shared" si="18"/>
        <v>2198</v>
      </c>
      <c r="P19" s="16">
        <f t="shared" si="18"/>
        <v>2198</v>
      </c>
    </row>
    <row r="20" spans="1:17" x14ac:dyDescent="0.35">
      <c r="A20" s="4" t="s">
        <v>18</v>
      </c>
      <c r="B20" s="16">
        <f>B17+B19</f>
        <v>8842</v>
      </c>
      <c r="C20" s="16">
        <f t="shared" ref="C20" si="19">C17+C19</f>
        <v>8833.9747684874492</v>
      </c>
      <c r="D20" s="16">
        <f t="shared" ref="D20" si="20">D17+D19</f>
        <v>8802.6540732787525</v>
      </c>
      <c r="E20" s="16">
        <f t="shared" ref="E20" si="21">E17+E19</f>
        <v>8762.0820695208677</v>
      </c>
      <c r="F20" s="16">
        <f t="shared" ref="F20" si="22">F17+F19</f>
        <v>8721.2871426654128</v>
      </c>
      <c r="G20" s="16">
        <f t="shared" ref="G20" si="23">G17+G19</f>
        <v>8680.3807542611721</v>
      </c>
      <c r="H20" s="16">
        <f t="shared" ref="H20" si="24">H17+H19</f>
        <v>8640.2545966984289</v>
      </c>
      <c r="I20" s="16">
        <f t="shared" ref="I20" si="25">I17+I19</f>
        <v>8602.1347470138226</v>
      </c>
      <c r="J20" s="16">
        <f t="shared" ref="J20" si="26">J17+J19</f>
        <v>8565.9097436585689</v>
      </c>
      <c r="K20" s="16">
        <f t="shared" ref="K20" si="27">K17+K19</f>
        <v>8530.7993557911668</v>
      </c>
      <c r="L20" s="16">
        <f t="shared" ref="L20" si="28">L17+L19</f>
        <v>8496.2462756676941</v>
      </c>
      <c r="M20" s="16">
        <f t="shared" ref="M20" si="29">M17+M19</f>
        <v>8462.8078110320748</v>
      </c>
      <c r="N20" s="16">
        <f t="shared" ref="N20" si="30">N17+N19</f>
        <v>8430.2610387867389</v>
      </c>
      <c r="O20" s="16">
        <f t="shared" ref="O20:P20" si="31">O17+O19</f>
        <v>8398.9403435780441</v>
      </c>
      <c r="P20" s="16">
        <f t="shared" si="31"/>
        <v>8367.7311099181316</v>
      </c>
    </row>
    <row r="21" spans="1:17" x14ac:dyDescent="0.35">
      <c r="A21" s="4" t="s">
        <v>23</v>
      </c>
      <c r="B21" s="20">
        <f>(B22-B20)/B22</f>
        <v>0.2560370214556163</v>
      </c>
      <c r="C21" s="20">
        <f>B21</f>
        <v>0.2560370214556163</v>
      </c>
      <c r="D21" s="20">
        <f t="shared" ref="D21:P21" si="32">C21</f>
        <v>0.2560370214556163</v>
      </c>
      <c r="E21" s="20">
        <f t="shared" si="32"/>
        <v>0.2560370214556163</v>
      </c>
      <c r="F21" s="20">
        <f t="shared" si="32"/>
        <v>0.2560370214556163</v>
      </c>
      <c r="G21" s="20">
        <f t="shared" si="32"/>
        <v>0.2560370214556163</v>
      </c>
      <c r="H21" s="20">
        <f t="shared" si="32"/>
        <v>0.2560370214556163</v>
      </c>
      <c r="I21" s="20">
        <f t="shared" si="32"/>
        <v>0.2560370214556163</v>
      </c>
      <c r="J21" s="20">
        <f t="shared" si="32"/>
        <v>0.2560370214556163</v>
      </c>
      <c r="K21" s="20">
        <f t="shared" si="32"/>
        <v>0.2560370214556163</v>
      </c>
      <c r="L21" s="20">
        <f t="shared" si="32"/>
        <v>0.2560370214556163</v>
      </c>
      <c r="M21" s="20">
        <f t="shared" si="32"/>
        <v>0.2560370214556163</v>
      </c>
      <c r="N21" s="20">
        <f t="shared" si="32"/>
        <v>0.2560370214556163</v>
      </c>
      <c r="O21" s="20">
        <f t="shared" si="32"/>
        <v>0.2560370214556163</v>
      </c>
      <c r="P21" s="20">
        <f t="shared" si="32"/>
        <v>0.2560370214556163</v>
      </c>
    </row>
    <row r="22" spans="1:17" x14ac:dyDescent="0.35">
      <c r="A22" s="4" t="s">
        <v>20</v>
      </c>
      <c r="B22" s="18">
        <v>11885</v>
      </c>
      <c r="C22" s="16">
        <f>C20+(C20/(1-C21)/1*C21)</f>
        <v>11874.212861736409</v>
      </c>
      <c r="D22" s="16">
        <f t="shared" ref="D22" si="33">D20+(D20/(1-D21)/1*D21)</f>
        <v>11832.113058235464</v>
      </c>
      <c r="E22" s="16">
        <f t="shared" ref="E22" si="34">E20+(E20/(1-E21)/1*E21)</f>
        <v>11777.578081458438</v>
      </c>
      <c r="F22" s="16">
        <f t="shared" ref="F22" si="35">F20+(F20/(1-F21)/1*F21)</f>
        <v>11722.743461951868</v>
      </c>
      <c r="G22" s="16">
        <f t="shared" ref="G22" si="36">G20+(G20/(1-G21)/1*G21)</f>
        <v>11667.759021080528</v>
      </c>
      <c r="H22" s="16">
        <f t="shared" ref="H22" si="37">H20+(H20/(1-H21)/1*H21)</f>
        <v>11613.82332976259</v>
      </c>
      <c r="I22" s="16">
        <f t="shared" ref="I22" si="38">I20+(I20/(1-I21)/1*I21)</f>
        <v>11562.584423010549</v>
      </c>
      <c r="J22" s="16">
        <f t="shared" ref="J22" si="39">J20+(J20/(1-J21)/1*J21)</f>
        <v>11513.892479459635</v>
      </c>
      <c r="K22" s="16">
        <f t="shared" ref="K22" si="40">K20+(K20/(1-K21)/1*K21)</f>
        <v>11466.698749556435</v>
      </c>
      <c r="L22" s="16">
        <f t="shared" ref="L22" si="41">L20+(L20/(1-L21)/1*L21)</f>
        <v>11420.254126477103</v>
      </c>
      <c r="M22" s="16">
        <f t="shared" ref="M22" si="42">M20+(M20/(1-M21)/1*M21)</f>
        <v>11375.307717045489</v>
      </c>
      <c r="N22" s="16">
        <f t="shared" ref="N22" si="43">N20+(N20/(1-N21)/1*N21)</f>
        <v>11331.559878532051</v>
      </c>
      <c r="O22" s="16">
        <f t="shared" ref="O22:P22" si="44">O20+(O20/(1-O21)/1*O21)</f>
        <v>11289.460075031107</v>
      </c>
      <c r="P22" s="16">
        <f t="shared" si="44"/>
        <v>11247.510092894932</v>
      </c>
    </row>
    <row r="23" spans="1:17" ht="14.25" customHeight="1" x14ac:dyDescent="0.35">
      <c r="A23" s="6" t="s">
        <v>4</v>
      </c>
      <c r="B23" s="23">
        <f>'Veetarve ja toodang'!B22</f>
        <v>346</v>
      </c>
      <c r="C23" s="16">
        <f t="shared" ref="C23:P23" si="45">B23*C5</f>
        <v>345.58206952086965</v>
      </c>
      <c r="D23" s="16">
        <f t="shared" si="45"/>
        <v>343.9509797342638</v>
      </c>
      <c r="E23" s="16">
        <f t="shared" si="45"/>
        <v>341.8381089786605</v>
      </c>
      <c r="F23" s="16">
        <f t="shared" si="45"/>
        <v>339.71362904308137</v>
      </c>
      <c r="G23" s="16">
        <f t="shared" si="45"/>
        <v>337.58334451751438</v>
      </c>
      <c r="H23" s="16">
        <f t="shared" si="45"/>
        <v>335.49369212186281</v>
      </c>
      <c r="I23" s="16">
        <f t="shared" si="45"/>
        <v>333.50852234599381</v>
      </c>
      <c r="J23" s="16">
        <f t="shared" si="45"/>
        <v>331.62203059991947</v>
      </c>
      <c r="K23" s="16">
        <f t="shared" si="45"/>
        <v>329.7935847537243</v>
      </c>
      <c r="L23" s="16">
        <f t="shared" si="45"/>
        <v>327.99416185746878</v>
      </c>
      <c r="M23" s="16">
        <f t="shared" si="45"/>
        <v>326.25278486109249</v>
      </c>
      <c r="N23" s="16">
        <f t="shared" si="45"/>
        <v>324.55784458461955</v>
      </c>
      <c r="O23" s="16">
        <f t="shared" si="45"/>
        <v>322.92675479801375</v>
      </c>
      <c r="P23" s="16">
        <f t="shared" si="45"/>
        <v>321.30146960139587</v>
      </c>
    </row>
    <row r="24" spans="1:17" x14ac:dyDescent="0.35">
      <c r="A24" s="4" t="s">
        <v>1</v>
      </c>
      <c r="B24" s="18">
        <f t="shared" ref="B24:O24" si="46">B23*0.66</f>
        <v>228.36</v>
      </c>
      <c r="C24" s="16">
        <f t="shared" si="46"/>
        <v>228.08416588377398</v>
      </c>
      <c r="D24" s="16">
        <f t="shared" si="46"/>
        <v>227.00764662461413</v>
      </c>
      <c r="E24" s="16">
        <f t="shared" si="46"/>
        <v>225.61315192591593</v>
      </c>
      <c r="F24" s="16">
        <f t="shared" si="46"/>
        <v>224.21099516843373</v>
      </c>
      <c r="G24" s="16">
        <f t="shared" si="46"/>
        <v>222.80500738155951</v>
      </c>
      <c r="H24" s="16">
        <f t="shared" si="46"/>
        <v>221.42583680042947</v>
      </c>
      <c r="I24" s="16">
        <f t="shared" si="46"/>
        <v>220.11562474835591</v>
      </c>
      <c r="J24" s="16">
        <f t="shared" si="46"/>
        <v>218.87054019594686</v>
      </c>
      <c r="K24" s="16">
        <f t="shared" si="46"/>
        <v>217.66376593745804</v>
      </c>
      <c r="L24" s="16">
        <f t="shared" si="46"/>
        <v>216.47614682592942</v>
      </c>
      <c r="M24" s="16">
        <f t="shared" si="46"/>
        <v>215.32683800832106</v>
      </c>
      <c r="N24" s="16">
        <f t="shared" si="46"/>
        <v>214.2081774258489</v>
      </c>
      <c r="O24" s="16">
        <f t="shared" si="46"/>
        <v>213.13165816668908</v>
      </c>
      <c r="P24" s="16">
        <f t="shared" ref="P24" si="47">P23*0.66</f>
        <v>212.05896993692127</v>
      </c>
    </row>
    <row r="25" spans="1:17" x14ac:dyDescent="0.35">
      <c r="A25" s="4" t="s">
        <v>14</v>
      </c>
      <c r="B25" s="19">
        <v>5863</v>
      </c>
      <c r="C25" s="16">
        <f>C24*C26/1000*365</f>
        <v>5855.9181317943903</v>
      </c>
      <c r="D25" s="16">
        <f t="shared" ref="D25:O25" si="48">D24*D26/1000*365</f>
        <v>5828.2791739363838</v>
      </c>
      <c r="E25" s="16">
        <f t="shared" si="48"/>
        <v>5792.4763957857995</v>
      </c>
      <c r="F25" s="16">
        <f t="shared" si="48"/>
        <v>5756.4768990739485</v>
      </c>
      <c r="G25" s="16">
        <f t="shared" si="48"/>
        <v>5720.3790430814652</v>
      </c>
      <c r="H25" s="16">
        <f t="shared" si="48"/>
        <v>5684.9697020534159</v>
      </c>
      <c r="I25" s="16">
        <f t="shared" si="48"/>
        <v>5651.3308280767687</v>
      </c>
      <c r="J25" s="16">
        <f t="shared" si="48"/>
        <v>5619.3640618708905</v>
      </c>
      <c r="K25" s="16">
        <f t="shared" si="48"/>
        <v>5588.3808884713453</v>
      </c>
      <c r="L25" s="16">
        <f t="shared" si="48"/>
        <v>5557.8895114749703</v>
      </c>
      <c r="M25" s="16">
        <f t="shared" si="48"/>
        <v>5528.3817272849292</v>
      </c>
      <c r="N25" s="16">
        <f t="shared" si="48"/>
        <v>5499.6608173399545</v>
      </c>
      <c r="O25" s="16">
        <f t="shared" si="48"/>
        <v>5472.0218594819498</v>
      </c>
      <c r="P25" s="16">
        <f t="shared" ref="P25" si="49">P24*P26/1000*365</f>
        <v>5444.4812609045784</v>
      </c>
    </row>
    <row r="26" spans="1:17" x14ac:dyDescent="0.35">
      <c r="A26" s="4" t="s">
        <v>15</v>
      </c>
      <c r="B26" s="16">
        <f>B25/B24*1000/365</f>
        <v>70.340750125372821</v>
      </c>
      <c r="C26" s="16">
        <f>B26</f>
        <v>70.340750125372821</v>
      </c>
      <c r="D26" s="16">
        <f t="shared" ref="D26:P27" si="50">C26</f>
        <v>70.340750125372821</v>
      </c>
      <c r="E26" s="16">
        <f t="shared" si="50"/>
        <v>70.340750125372821</v>
      </c>
      <c r="F26" s="16">
        <f t="shared" si="50"/>
        <v>70.340750125372821</v>
      </c>
      <c r="G26" s="16">
        <f t="shared" si="50"/>
        <v>70.340750125372821</v>
      </c>
      <c r="H26" s="16">
        <f t="shared" si="50"/>
        <v>70.340750125372821</v>
      </c>
      <c r="I26" s="16">
        <f t="shared" si="50"/>
        <v>70.340750125372821</v>
      </c>
      <c r="J26" s="16">
        <f t="shared" si="50"/>
        <v>70.340750125372821</v>
      </c>
      <c r="K26" s="16">
        <f t="shared" si="50"/>
        <v>70.340750125372821</v>
      </c>
      <c r="L26" s="16">
        <f t="shared" si="50"/>
        <v>70.340750125372821</v>
      </c>
      <c r="M26" s="16">
        <f t="shared" si="50"/>
        <v>70.340750125372821</v>
      </c>
      <c r="N26" s="16">
        <f t="shared" si="50"/>
        <v>70.340750125372821</v>
      </c>
      <c r="O26" s="16">
        <f t="shared" si="50"/>
        <v>70.340750125372821</v>
      </c>
      <c r="P26" s="16">
        <f t="shared" si="50"/>
        <v>70.340750125372821</v>
      </c>
    </row>
    <row r="27" spans="1:17" x14ac:dyDescent="0.35">
      <c r="A27" s="4" t="s">
        <v>32</v>
      </c>
      <c r="B27" s="18">
        <v>476</v>
      </c>
      <c r="C27" s="16">
        <f>B27</f>
        <v>476</v>
      </c>
      <c r="D27" s="16">
        <f t="shared" si="50"/>
        <v>476</v>
      </c>
      <c r="E27" s="16">
        <f t="shared" si="50"/>
        <v>476</v>
      </c>
      <c r="F27" s="16">
        <f t="shared" si="50"/>
        <v>476</v>
      </c>
      <c r="G27" s="16">
        <f t="shared" si="50"/>
        <v>476</v>
      </c>
      <c r="H27" s="16">
        <f t="shared" si="50"/>
        <v>476</v>
      </c>
      <c r="I27" s="16">
        <f t="shared" si="50"/>
        <v>476</v>
      </c>
      <c r="J27" s="16">
        <f t="shared" si="50"/>
        <v>476</v>
      </c>
      <c r="K27" s="16">
        <f t="shared" si="50"/>
        <v>476</v>
      </c>
      <c r="L27" s="16">
        <f t="shared" si="50"/>
        <v>476</v>
      </c>
      <c r="M27" s="16">
        <f t="shared" si="50"/>
        <v>476</v>
      </c>
      <c r="N27" s="16">
        <f t="shared" si="50"/>
        <v>476</v>
      </c>
      <c r="O27" s="16">
        <f t="shared" si="50"/>
        <v>476</v>
      </c>
      <c r="P27" s="16">
        <f t="shared" si="50"/>
        <v>476</v>
      </c>
    </row>
    <row r="28" spans="1:17" x14ac:dyDescent="0.35">
      <c r="A28" s="4" t="s">
        <v>22</v>
      </c>
      <c r="B28" s="16">
        <f>B25+B27</f>
        <v>6339</v>
      </c>
      <c r="C28" s="16">
        <f t="shared" ref="C28:O28" si="51">C25+C27</f>
        <v>6331.9181317943903</v>
      </c>
      <c r="D28" s="16">
        <f t="shared" si="51"/>
        <v>6304.2791739363838</v>
      </c>
      <c r="E28" s="16">
        <f t="shared" si="51"/>
        <v>6268.4763957857995</v>
      </c>
      <c r="F28" s="16">
        <f t="shared" si="51"/>
        <v>6232.4768990739485</v>
      </c>
      <c r="G28" s="16">
        <f t="shared" si="51"/>
        <v>6196.3790430814652</v>
      </c>
      <c r="H28" s="16">
        <f t="shared" si="51"/>
        <v>6160.9697020534159</v>
      </c>
      <c r="I28" s="16">
        <f t="shared" si="51"/>
        <v>6127.3308280767687</v>
      </c>
      <c r="J28" s="16">
        <f t="shared" si="51"/>
        <v>6095.3640618708905</v>
      </c>
      <c r="K28" s="16">
        <f t="shared" si="51"/>
        <v>6064.3808884713453</v>
      </c>
      <c r="L28" s="16">
        <f t="shared" si="51"/>
        <v>6033.8895114749703</v>
      </c>
      <c r="M28" s="16">
        <f t="shared" si="51"/>
        <v>6004.3817272849292</v>
      </c>
      <c r="N28" s="16">
        <f t="shared" si="51"/>
        <v>5975.6608173399545</v>
      </c>
      <c r="O28" s="16">
        <f t="shared" si="51"/>
        <v>5948.0218594819498</v>
      </c>
      <c r="P28" s="16">
        <f t="shared" ref="P28" si="52">P25+P27</f>
        <v>5920.4812609045784</v>
      </c>
    </row>
    <row r="29" spans="1:17" x14ac:dyDescent="0.35">
      <c r="A29" s="4" t="s">
        <v>23</v>
      </c>
      <c r="B29" s="20">
        <v>0.1</v>
      </c>
      <c r="C29" s="20">
        <f>B29</f>
        <v>0.1</v>
      </c>
      <c r="D29" s="20">
        <f t="shared" ref="D29:P29" si="53">C29</f>
        <v>0.1</v>
      </c>
      <c r="E29" s="20">
        <f t="shared" si="53"/>
        <v>0.1</v>
      </c>
      <c r="F29" s="20">
        <f t="shared" si="53"/>
        <v>0.1</v>
      </c>
      <c r="G29" s="20">
        <f t="shared" si="53"/>
        <v>0.1</v>
      </c>
      <c r="H29" s="20">
        <f t="shared" si="53"/>
        <v>0.1</v>
      </c>
      <c r="I29" s="20">
        <f t="shared" si="53"/>
        <v>0.1</v>
      </c>
      <c r="J29" s="20">
        <f t="shared" si="53"/>
        <v>0.1</v>
      </c>
      <c r="K29" s="20">
        <f t="shared" si="53"/>
        <v>0.1</v>
      </c>
      <c r="L29" s="20">
        <f t="shared" si="53"/>
        <v>0.1</v>
      </c>
      <c r="M29" s="20">
        <f t="shared" si="53"/>
        <v>0.1</v>
      </c>
      <c r="N29" s="20">
        <f t="shared" si="53"/>
        <v>0.1</v>
      </c>
      <c r="O29" s="20">
        <f t="shared" si="53"/>
        <v>0.1</v>
      </c>
      <c r="P29" s="20">
        <f t="shared" si="53"/>
        <v>0.1</v>
      </c>
      <c r="Q29" s="9"/>
    </row>
    <row r="30" spans="1:17" x14ac:dyDescent="0.35">
      <c r="A30" s="4" t="s">
        <v>21</v>
      </c>
      <c r="B30" s="21">
        <f>(B25+B27)/(1-B29)*0.873</f>
        <v>6148.83</v>
      </c>
      <c r="C30" s="22">
        <f t="shared" ref="C30:H30" si="54">(C25+C27)/(1-C29)*0.873</f>
        <v>6141.9605878405591</v>
      </c>
      <c r="D30" s="22">
        <f t="shared" si="54"/>
        <v>6115.1507987182922</v>
      </c>
      <c r="E30" s="22">
        <f t="shared" si="54"/>
        <v>6080.4221039122258</v>
      </c>
      <c r="F30" s="22">
        <f t="shared" si="54"/>
        <v>6045.5025921017295</v>
      </c>
      <c r="G30" s="22">
        <f t="shared" si="54"/>
        <v>6010.4876717890211</v>
      </c>
      <c r="H30" s="22">
        <f t="shared" si="54"/>
        <v>5976.1406109918125</v>
      </c>
      <c r="I30" s="22">
        <f>(I25+I27)/(1-I29)</f>
        <v>6808.1453645297424</v>
      </c>
      <c r="J30" s="22">
        <f t="shared" ref="J30:P30" si="55">(J25+J27)/(1-J29)</f>
        <v>6772.6267354121001</v>
      </c>
      <c r="K30" s="22">
        <f t="shared" si="55"/>
        <v>6738.2009871903838</v>
      </c>
      <c r="L30" s="22">
        <f t="shared" si="55"/>
        <v>6704.3216794166337</v>
      </c>
      <c r="M30" s="22">
        <f t="shared" si="55"/>
        <v>6671.5352525388098</v>
      </c>
      <c r="N30" s="22">
        <f t="shared" si="55"/>
        <v>6639.6231303777267</v>
      </c>
      <c r="O30" s="22">
        <f t="shared" si="55"/>
        <v>6608.9131772021665</v>
      </c>
      <c r="P30" s="22">
        <f t="shared" si="55"/>
        <v>6578.3125121161984</v>
      </c>
    </row>
    <row r="31" spans="1:17" x14ac:dyDescent="0.35">
      <c r="A31" s="4" t="s">
        <v>19</v>
      </c>
      <c r="B31" s="21">
        <f>(B25+B27)/(1-B29)*(1-0.873)</f>
        <v>894.50333333333333</v>
      </c>
      <c r="C31" s="16">
        <f>(C25+C27)/(1-C29)*(1-0.873)</f>
        <v>893.50400304209734</v>
      </c>
      <c r="D31" s="16">
        <f t="shared" ref="D31:H31" si="56">(D25+D27)/(1-D29)*(1-0.873)</f>
        <v>889.60383898880082</v>
      </c>
      <c r="E31" s="16">
        <f t="shared" si="56"/>
        <v>884.55166918310726</v>
      </c>
      <c r="F31" s="16">
        <f t="shared" si="56"/>
        <v>879.47174020265709</v>
      </c>
      <c r="G31" s="16">
        <f t="shared" si="56"/>
        <v>874.377931634829</v>
      </c>
      <c r="H31" s="16">
        <f t="shared" si="56"/>
        <v>869.38128017864858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x14ac:dyDescent="0.35">
      <c r="A32" s="6" t="s">
        <v>5</v>
      </c>
      <c r="B32" s="23">
        <f>'Veetarve ja toodang'!B30</f>
        <v>237</v>
      </c>
      <c r="C32" s="16">
        <f t="shared" ref="C32:P32" si="57">B32*C5</f>
        <v>236.7137297007113</v>
      </c>
      <c r="D32" s="16">
        <f t="shared" si="57"/>
        <v>235.5964803382096</v>
      </c>
      <c r="E32" s="16">
        <f t="shared" si="57"/>
        <v>234.14922493625014</v>
      </c>
      <c r="F32" s="16">
        <f t="shared" si="57"/>
        <v>232.69401758153265</v>
      </c>
      <c r="G32" s="16">
        <f t="shared" si="57"/>
        <v>231.23483425043617</v>
      </c>
      <c r="H32" s="16">
        <f t="shared" si="57"/>
        <v>229.80348275399274</v>
      </c>
      <c r="I32" s="16">
        <f t="shared" si="57"/>
        <v>228.44369883237147</v>
      </c>
      <c r="J32" s="16">
        <f t="shared" si="57"/>
        <v>227.15150650919338</v>
      </c>
      <c r="K32" s="16">
        <f t="shared" si="57"/>
        <v>225.89907394980537</v>
      </c>
      <c r="L32" s="16">
        <f t="shared" si="57"/>
        <v>224.66652127231242</v>
      </c>
      <c r="M32" s="16">
        <f t="shared" si="57"/>
        <v>223.47372835860958</v>
      </c>
      <c r="N32" s="16">
        <f t="shared" si="57"/>
        <v>222.31274325593881</v>
      </c>
      <c r="O32" s="16">
        <f t="shared" si="57"/>
        <v>221.19549389343715</v>
      </c>
      <c r="P32" s="16">
        <f t="shared" si="57"/>
        <v>220.08222050731447</v>
      </c>
    </row>
    <row r="33" spans="1:17" ht="16.5" customHeight="1" x14ac:dyDescent="0.35">
      <c r="A33" s="4" t="s">
        <v>1</v>
      </c>
      <c r="B33" s="18">
        <f t="shared" ref="B33:O33" si="58">B32*0.66</f>
        <v>156.42000000000002</v>
      </c>
      <c r="C33" s="16">
        <f t="shared" si="58"/>
        <v>156.23106160246945</v>
      </c>
      <c r="D33" s="16">
        <f t="shared" si="58"/>
        <v>155.49367702321834</v>
      </c>
      <c r="E33" s="16">
        <f t="shared" si="58"/>
        <v>154.5384884579251</v>
      </c>
      <c r="F33" s="16">
        <f t="shared" si="58"/>
        <v>153.57805160381156</v>
      </c>
      <c r="G33" s="16">
        <f t="shared" si="58"/>
        <v>152.61499060528789</v>
      </c>
      <c r="H33" s="16">
        <f t="shared" si="58"/>
        <v>151.67029861763521</v>
      </c>
      <c r="I33" s="16">
        <f t="shared" si="58"/>
        <v>150.77284122936518</v>
      </c>
      <c r="J33" s="16">
        <f t="shared" si="58"/>
        <v>149.91999429606764</v>
      </c>
      <c r="K33" s="16">
        <f t="shared" si="58"/>
        <v>149.09338880687156</v>
      </c>
      <c r="L33" s="16">
        <f t="shared" si="58"/>
        <v>148.2799040397262</v>
      </c>
      <c r="M33" s="16">
        <f t="shared" si="58"/>
        <v>147.49266071668234</v>
      </c>
      <c r="N33" s="16">
        <f t="shared" si="58"/>
        <v>146.72641054891963</v>
      </c>
      <c r="O33" s="16">
        <f t="shared" si="58"/>
        <v>145.98902596966852</v>
      </c>
      <c r="P33" s="16">
        <f t="shared" ref="P33" si="59">P32*0.66</f>
        <v>145.25426553482757</v>
      </c>
    </row>
    <row r="34" spans="1:17" x14ac:dyDescent="0.35">
      <c r="A34" s="4" t="s">
        <v>33</v>
      </c>
      <c r="B34" s="19">
        <v>3142</v>
      </c>
      <c r="C34" s="16">
        <f>C33*C35/1000*365</f>
        <v>3138.2048047241979</v>
      </c>
      <c r="D34" s="16">
        <f t="shared" ref="D34:O34" si="60">D33*D35/1000*365</f>
        <v>3123.3930009394703</v>
      </c>
      <c r="E34" s="16">
        <f t="shared" si="60"/>
        <v>3104.2061803784727</v>
      </c>
      <c r="F34" s="16">
        <f t="shared" si="60"/>
        <v>3084.9139377264792</v>
      </c>
      <c r="G34" s="16">
        <f t="shared" si="60"/>
        <v>3065.5689840289897</v>
      </c>
      <c r="H34" s="16">
        <f t="shared" si="60"/>
        <v>3046.5930076499794</v>
      </c>
      <c r="I34" s="16">
        <f t="shared" si="60"/>
        <v>3028.5658300899204</v>
      </c>
      <c r="J34" s="16">
        <f t="shared" si="60"/>
        <v>3011.4347403033153</v>
      </c>
      <c r="K34" s="16">
        <f t="shared" si="60"/>
        <v>2994.8307609716817</v>
      </c>
      <c r="L34" s="16">
        <f t="shared" si="60"/>
        <v>2978.4903368675346</v>
      </c>
      <c r="M34" s="16">
        <f t="shared" si="60"/>
        <v>2962.6770232183603</v>
      </c>
      <c r="N34" s="16">
        <f t="shared" si="60"/>
        <v>2947.2853979331635</v>
      </c>
      <c r="O34" s="16">
        <f t="shared" si="60"/>
        <v>2932.4735941484369</v>
      </c>
      <c r="P34" s="16">
        <f t="shared" ref="P34" si="61">P33*P35/1000*365</f>
        <v>2917.7145014092071</v>
      </c>
    </row>
    <row r="35" spans="1:17" x14ac:dyDescent="0.35">
      <c r="A35" s="4" t="s">
        <v>15</v>
      </c>
      <c r="B35" s="16">
        <f>B34/B33*1000/365</f>
        <v>55.03272713260575</v>
      </c>
      <c r="C35" s="16">
        <f>B35</f>
        <v>55.03272713260575</v>
      </c>
      <c r="D35" s="16">
        <f t="shared" ref="D35:P36" si="62">C35</f>
        <v>55.03272713260575</v>
      </c>
      <c r="E35" s="16">
        <f t="shared" si="62"/>
        <v>55.03272713260575</v>
      </c>
      <c r="F35" s="16">
        <f t="shared" si="62"/>
        <v>55.03272713260575</v>
      </c>
      <c r="G35" s="16">
        <f t="shared" si="62"/>
        <v>55.03272713260575</v>
      </c>
      <c r="H35" s="16">
        <f t="shared" si="62"/>
        <v>55.03272713260575</v>
      </c>
      <c r="I35" s="16">
        <f t="shared" si="62"/>
        <v>55.03272713260575</v>
      </c>
      <c r="J35" s="16">
        <f t="shared" si="62"/>
        <v>55.03272713260575</v>
      </c>
      <c r="K35" s="16">
        <f t="shared" si="62"/>
        <v>55.03272713260575</v>
      </c>
      <c r="L35" s="16">
        <f t="shared" si="62"/>
        <v>55.03272713260575</v>
      </c>
      <c r="M35" s="16">
        <f t="shared" si="62"/>
        <v>55.03272713260575</v>
      </c>
      <c r="N35" s="16">
        <f t="shared" si="62"/>
        <v>55.03272713260575</v>
      </c>
      <c r="O35" s="16">
        <f t="shared" si="62"/>
        <v>55.03272713260575</v>
      </c>
      <c r="P35" s="16">
        <f t="shared" si="62"/>
        <v>55.03272713260575</v>
      </c>
    </row>
    <row r="36" spans="1:17" x14ac:dyDescent="0.35">
      <c r="A36" s="4" t="s">
        <v>32</v>
      </c>
      <c r="B36" s="19">
        <v>26</v>
      </c>
      <c r="C36" s="16">
        <f>B36</f>
        <v>26</v>
      </c>
      <c r="D36" s="16">
        <f t="shared" si="62"/>
        <v>26</v>
      </c>
      <c r="E36" s="16">
        <f t="shared" si="62"/>
        <v>26</v>
      </c>
      <c r="F36" s="16">
        <f t="shared" si="62"/>
        <v>26</v>
      </c>
      <c r="G36" s="16">
        <f t="shared" si="62"/>
        <v>26</v>
      </c>
      <c r="H36" s="16">
        <f t="shared" si="62"/>
        <v>26</v>
      </c>
      <c r="I36" s="16">
        <f t="shared" si="62"/>
        <v>26</v>
      </c>
      <c r="J36" s="16">
        <f t="shared" si="62"/>
        <v>26</v>
      </c>
      <c r="K36" s="16">
        <f t="shared" si="62"/>
        <v>26</v>
      </c>
      <c r="L36" s="16">
        <f t="shared" si="62"/>
        <v>26</v>
      </c>
      <c r="M36" s="16">
        <f t="shared" si="62"/>
        <v>26</v>
      </c>
      <c r="N36" s="16">
        <f t="shared" si="62"/>
        <v>26</v>
      </c>
      <c r="O36" s="16">
        <f t="shared" si="62"/>
        <v>26</v>
      </c>
      <c r="P36" s="16">
        <f t="shared" si="62"/>
        <v>26</v>
      </c>
    </row>
    <row r="37" spans="1:17" x14ac:dyDescent="0.35">
      <c r="A37" s="4" t="s">
        <v>34</v>
      </c>
      <c r="B37" s="16">
        <f>B34+B36</f>
        <v>3168</v>
      </c>
      <c r="C37" s="16">
        <f t="shared" ref="C37:O37" si="63">C34+C36</f>
        <v>3164.2048047241979</v>
      </c>
      <c r="D37" s="16">
        <f t="shared" si="63"/>
        <v>3149.3930009394703</v>
      </c>
      <c r="E37" s="16">
        <f t="shared" si="63"/>
        <v>3130.2061803784727</v>
      </c>
      <c r="F37" s="16">
        <f t="shared" si="63"/>
        <v>3110.9139377264792</v>
      </c>
      <c r="G37" s="16">
        <f t="shared" si="63"/>
        <v>3091.5689840289897</v>
      </c>
      <c r="H37" s="16">
        <f t="shared" si="63"/>
        <v>3072.5930076499794</v>
      </c>
      <c r="I37" s="16">
        <f t="shared" si="63"/>
        <v>3054.5658300899204</v>
      </c>
      <c r="J37" s="16">
        <f t="shared" si="63"/>
        <v>3037.4347403033153</v>
      </c>
      <c r="K37" s="16">
        <f t="shared" si="63"/>
        <v>3020.8307609716817</v>
      </c>
      <c r="L37" s="16">
        <f t="shared" si="63"/>
        <v>3004.4903368675346</v>
      </c>
      <c r="M37" s="16">
        <f t="shared" si="63"/>
        <v>2988.6770232183603</v>
      </c>
      <c r="N37" s="16">
        <f t="shared" si="63"/>
        <v>2973.2853979331635</v>
      </c>
      <c r="O37" s="16">
        <f t="shared" si="63"/>
        <v>2958.4735941484369</v>
      </c>
      <c r="P37" s="16">
        <f t="shared" ref="P37" si="64">P34+P36</f>
        <v>2943.7145014092071</v>
      </c>
    </row>
    <row r="38" spans="1:17" x14ac:dyDescent="0.35">
      <c r="A38" s="4" t="s">
        <v>23</v>
      </c>
      <c r="B38" s="20">
        <v>0.1</v>
      </c>
      <c r="C38" s="20">
        <f>B38</f>
        <v>0.1</v>
      </c>
      <c r="D38" s="20">
        <f t="shared" ref="D38:P38" si="65">C38</f>
        <v>0.1</v>
      </c>
      <c r="E38" s="20">
        <f t="shared" si="65"/>
        <v>0.1</v>
      </c>
      <c r="F38" s="20">
        <f t="shared" si="65"/>
        <v>0.1</v>
      </c>
      <c r="G38" s="20">
        <f t="shared" si="65"/>
        <v>0.1</v>
      </c>
      <c r="H38" s="20">
        <f t="shared" si="65"/>
        <v>0.1</v>
      </c>
      <c r="I38" s="20">
        <f t="shared" si="65"/>
        <v>0.1</v>
      </c>
      <c r="J38" s="20">
        <f t="shared" si="65"/>
        <v>0.1</v>
      </c>
      <c r="K38" s="20">
        <f t="shared" si="65"/>
        <v>0.1</v>
      </c>
      <c r="L38" s="20">
        <f t="shared" si="65"/>
        <v>0.1</v>
      </c>
      <c r="M38" s="20">
        <f t="shared" si="65"/>
        <v>0.1</v>
      </c>
      <c r="N38" s="20">
        <f t="shared" si="65"/>
        <v>0.1</v>
      </c>
      <c r="O38" s="20">
        <f t="shared" si="65"/>
        <v>0.1</v>
      </c>
      <c r="P38" s="20">
        <f t="shared" si="65"/>
        <v>0.1</v>
      </c>
    </row>
    <row r="39" spans="1:17" x14ac:dyDescent="0.35">
      <c r="A39" s="4" t="s">
        <v>19</v>
      </c>
      <c r="B39" s="18">
        <f>B37+(B37/(1-B38)/1*B38)</f>
        <v>3520</v>
      </c>
      <c r="C39" s="16">
        <f t="shared" ref="C39:O39" si="66">C37+(C37/(1-C38)/1*C38)</f>
        <v>3515.78311636022</v>
      </c>
      <c r="D39" s="16">
        <f t="shared" si="66"/>
        <v>3499.3255565994114</v>
      </c>
      <c r="E39" s="16">
        <f t="shared" si="66"/>
        <v>3478.0068670871919</v>
      </c>
      <c r="F39" s="16">
        <f t="shared" si="66"/>
        <v>3456.5710419183101</v>
      </c>
      <c r="G39" s="16">
        <f t="shared" si="66"/>
        <v>3435.0766489210996</v>
      </c>
      <c r="H39" s="16">
        <f t="shared" si="66"/>
        <v>3413.9922307221996</v>
      </c>
      <c r="I39" s="16">
        <f t="shared" si="66"/>
        <v>3393.9620334332449</v>
      </c>
      <c r="J39" s="16">
        <f t="shared" si="66"/>
        <v>3374.9274892259059</v>
      </c>
      <c r="K39" s="16">
        <f t="shared" si="66"/>
        <v>3356.4786233018685</v>
      </c>
      <c r="L39" s="16">
        <f t="shared" si="66"/>
        <v>3338.3225965194829</v>
      </c>
      <c r="M39" s="16">
        <f t="shared" si="66"/>
        <v>3320.7522480204002</v>
      </c>
      <c r="N39" s="16">
        <f t="shared" si="66"/>
        <v>3303.6504421479594</v>
      </c>
      <c r="O39" s="16">
        <f t="shared" si="66"/>
        <v>3287.1928823871522</v>
      </c>
      <c r="P39" s="16">
        <f t="shared" ref="P39" si="67">P37+(P37/(1-P38)/1*P38)</f>
        <v>3270.7938904546745</v>
      </c>
    </row>
    <row r="40" spans="1:17" x14ac:dyDescent="0.35">
      <c r="A40" s="6" t="s">
        <v>6</v>
      </c>
      <c r="B40" s="23">
        <f>'Veetarve ja toodang'!B38</f>
        <v>90</v>
      </c>
      <c r="C40" s="16">
        <f t="shared" ref="C40:P40" si="68">C5*B40</f>
        <v>89.891289759763794</v>
      </c>
      <c r="D40" s="16">
        <f t="shared" si="68"/>
        <v>89.467017849953024</v>
      </c>
      <c r="E40" s="16">
        <f t="shared" si="68"/>
        <v>88.917427190981073</v>
      </c>
      <c r="F40" s="16">
        <f t="shared" si="68"/>
        <v>88.364816803113669</v>
      </c>
      <c r="G40" s="16">
        <f t="shared" si="68"/>
        <v>87.810696550798554</v>
      </c>
      <c r="H40" s="16">
        <f t="shared" si="68"/>
        <v>87.267145349617508</v>
      </c>
      <c r="I40" s="16">
        <f t="shared" si="68"/>
        <v>86.750771708495506</v>
      </c>
      <c r="J40" s="16">
        <f t="shared" si="68"/>
        <v>86.260065762984837</v>
      </c>
      <c r="K40" s="16">
        <f t="shared" si="68"/>
        <v>85.784458461951417</v>
      </c>
      <c r="L40" s="16">
        <f t="shared" si="68"/>
        <v>85.316400483156627</v>
      </c>
      <c r="M40" s="16">
        <f t="shared" si="68"/>
        <v>84.863441148839087</v>
      </c>
      <c r="N40" s="16">
        <f t="shared" si="68"/>
        <v>84.422560730103356</v>
      </c>
      <c r="O40" s="16">
        <f t="shared" si="68"/>
        <v>83.998288820292601</v>
      </c>
      <c r="P40" s="16">
        <f t="shared" si="68"/>
        <v>83.575526774929557</v>
      </c>
    </row>
    <row r="41" spans="1:17" x14ac:dyDescent="0.35">
      <c r="A41" s="4" t="s">
        <v>1</v>
      </c>
      <c r="B41" s="18">
        <f t="shared" ref="B41:O41" si="69">B40*0.65</f>
        <v>58.5</v>
      </c>
      <c r="C41" s="16">
        <f t="shared" si="69"/>
        <v>58.429338343846467</v>
      </c>
      <c r="D41" s="16">
        <f t="shared" si="69"/>
        <v>58.153561602469466</v>
      </c>
      <c r="E41" s="16">
        <f t="shared" si="69"/>
        <v>57.7963276741377</v>
      </c>
      <c r="F41" s="16">
        <f t="shared" si="69"/>
        <v>57.43713092202389</v>
      </c>
      <c r="G41" s="16">
        <f>G40*0.65+8</f>
        <v>65.076952758019061</v>
      </c>
      <c r="H41" s="16">
        <f t="shared" si="69"/>
        <v>56.723644477251383</v>
      </c>
      <c r="I41" s="16">
        <f t="shared" si="69"/>
        <v>56.388001610522082</v>
      </c>
      <c r="J41" s="16">
        <f t="shared" si="69"/>
        <v>56.069042745940145</v>
      </c>
      <c r="K41" s="16">
        <f t="shared" si="69"/>
        <v>55.759898000268421</v>
      </c>
      <c r="L41" s="16">
        <f t="shared" si="69"/>
        <v>55.455660314051812</v>
      </c>
      <c r="M41" s="16">
        <f t="shared" si="69"/>
        <v>55.161236746745409</v>
      </c>
      <c r="N41" s="16">
        <f t="shared" si="69"/>
        <v>54.874664474567183</v>
      </c>
      <c r="O41" s="16">
        <f t="shared" si="69"/>
        <v>54.598887733190189</v>
      </c>
      <c r="P41" s="16">
        <f t="shared" ref="P41" si="70">P40*0.65</f>
        <v>54.324092403704213</v>
      </c>
      <c r="Q41" t="s">
        <v>71</v>
      </c>
    </row>
    <row r="42" spans="1:17" x14ac:dyDescent="0.35">
      <c r="A42" s="4" t="s">
        <v>33</v>
      </c>
      <c r="B42" s="24">
        <v>1355</v>
      </c>
      <c r="C42" s="16">
        <f>C41*C43/1000*365</f>
        <v>1353.3633069386658</v>
      </c>
      <c r="D42" s="16">
        <f t="shared" ref="D42:O42" si="71">D41*D43/1000*365</f>
        <v>1346.975657629848</v>
      </c>
      <c r="E42" s="16">
        <f t="shared" si="71"/>
        <v>1338.7012649308815</v>
      </c>
      <c r="F42" s="16">
        <f t="shared" si="71"/>
        <v>1330.3814085357669</v>
      </c>
      <c r="G42" s="16">
        <f t="shared" si="71"/>
        <v>1507.3379655917231</v>
      </c>
      <c r="H42" s="16">
        <f t="shared" si="71"/>
        <v>1313.855354985908</v>
      </c>
      <c r="I42" s="16">
        <f t="shared" si="71"/>
        <v>1306.0810629445712</v>
      </c>
      <c r="J42" s="16">
        <f t="shared" si="71"/>
        <v>1298.6932123204938</v>
      </c>
      <c r="K42" s="16">
        <f t="shared" si="71"/>
        <v>1291.5326801771573</v>
      </c>
      <c r="L42" s="16">
        <f t="shared" si="71"/>
        <v>1284.4858072741913</v>
      </c>
      <c r="M42" s="16">
        <f t="shared" si="71"/>
        <v>1277.6662528519662</v>
      </c>
      <c r="N42" s="16">
        <f t="shared" si="71"/>
        <v>1271.0285532143339</v>
      </c>
      <c r="O42" s="16">
        <f t="shared" si="71"/>
        <v>1264.6409039055161</v>
      </c>
      <c r="P42" s="16">
        <f t="shared" ref="P42" si="72">P41*P43/1000*365</f>
        <v>1258.2759864447726</v>
      </c>
    </row>
    <row r="43" spans="1:17" x14ac:dyDescent="0.35">
      <c r="A43" s="4" t="s">
        <v>15</v>
      </c>
      <c r="B43" s="16">
        <f>B42/B41*1000/365</f>
        <v>63.458611403816874</v>
      </c>
      <c r="C43" s="16">
        <f>B43</f>
        <v>63.458611403816874</v>
      </c>
      <c r="D43" s="16">
        <f t="shared" ref="D43:P43" si="73">C43</f>
        <v>63.458611403816874</v>
      </c>
      <c r="E43" s="16">
        <f t="shared" si="73"/>
        <v>63.458611403816874</v>
      </c>
      <c r="F43" s="16">
        <f t="shared" si="73"/>
        <v>63.458611403816874</v>
      </c>
      <c r="G43" s="16">
        <f t="shared" si="73"/>
        <v>63.458611403816874</v>
      </c>
      <c r="H43" s="16">
        <f t="shared" si="73"/>
        <v>63.458611403816874</v>
      </c>
      <c r="I43" s="16">
        <f t="shared" si="73"/>
        <v>63.458611403816874</v>
      </c>
      <c r="J43" s="16">
        <f t="shared" si="73"/>
        <v>63.458611403816874</v>
      </c>
      <c r="K43" s="16">
        <f t="shared" si="73"/>
        <v>63.458611403816874</v>
      </c>
      <c r="L43" s="16">
        <f t="shared" si="73"/>
        <v>63.458611403816874</v>
      </c>
      <c r="M43" s="16">
        <f t="shared" si="73"/>
        <v>63.458611403816874</v>
      </c>
      <c r="N43" s="16">
        <f t="shared" si="73"/>
        <v>63.458611403816874</v>
      </c>
      <c r="O43" s="16">
        <f t="shared" si="73"/>
        <v>63.458611403816874</v>
      </c>
      <c r="P43" s="16">
        <f t="shared" si="73"/>
        <v>63.458611403816874</v>
      </c>
    </row>
    <row r="44" spans="1:17" x14ac:dyDescent="0.35">
      <c r="A44" s="4" t="s">
        <v>32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/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1:17" x14ac:dyDescent="0.35">
      <c r="A45" s="4" t="s">
        <v>24</v>
      </c>
      <c r="B45" s="18">
        <f>B42+B44</f>
        <v>1355</v>
      </c>
      <c r="C45" s="16">
        <f t="shared" ref="C45:O45" si="74">C42+C44</f>
        <v>1353.3633069386658</v>
      </c>
      <c r="D45" s="16">
        <f t="shared" si="74"/>
        <v>1346.975657629848</v>
      </c>
      <c r="E45" s="16">
        <f t="shared" si="74"/>
        <v>1338.7012649308815</v>
      </c>
      <c r="F45" s="16">
        <f t="shared" si="74"/>
        <v>1330.3814085357669</v>
      </c>
      <c r="G45" s="16">
        <f t="shared" si="74"/>
        <v>1507.3379655917231</v>
      </c>
      <c r="H45" s="16">
        <f t="shared" si="74"/>
        <v>1313.855354985908</v>
      </c>
      <c r="I45" s="16">
        <f t="shared" si="74"/>
        <v>1306.0810629445712</v>
      </c>
      <c r="J45" s="16">
        <f t="shared" si="74"/>
        <v>1298.6932123204938</v>
      </c>
      <c r="K45" s="16">
        <f t="shared" si="74"/>
        <v>1291.5326801771573</v>
      </c>
      <c r="L45" s="16">
        <f t="shared" si="74"/>
        <v>1284.4858072741913</v>
      </c>
      <c r="M45" s="16">
        <f t="shared" si="74"/>
        <v>1277.6662528519662</v>
      </c>
      <c r="N45" s="16">
        <f t="shared" si="74"/>
        <v>1271.0285532143339</v>
      </c>
      <c r="O45" s="16">
        <f t="shared" si="74"/>
        <v>1264.6409039055161</v>
      </c>
      <c r="P45" s="16">
        <f t="shared" ref="P45" si="75">P42+P44</f>
        <v>1258.2759864447726</v>
      </c>
    </row>
    <row r="46" spans="1:17" x14ac:dyDescent="0.35">
      <c r="A46" s="4" t="s">
        <v>23</v>
      </c>
      <c r="B46" s="20">
        <v>0.1</v>
      </c>
      <c r="C46" s="20">
        <f>B46</f>
        <v>0.1</v>
      </c>
      <c r="D46" s="20">
        <f t="shared" ref="D46:P46" si="76">C46</f>
        <v>0.1</v>
      </c>
      <c r="E46" s="20">
        <f t="shared" si="76"/>
        <v>0.1</v>
      </c>
      <c r="F46" s="20">
        <f t="shared" si="76"/>
        <v>0.1</v>
      </c>
      <c r="G46" s="20">
        <f t="shared" si="76"/>
        <v>0.1</v>
      </c>
      <c r="H46" s="20">
        <f t="shared" si="76"/>
        <v>0.1</v>
      </c>
      <c r="I46" s="20">
        <f t="shared" si="76"/>
        <v>0.1</v>
      </c>
      <c r="J46" s="20">
        <f t="shared" si="76"/>
        <v>0.1</v>
      </c>
      <c r="K46" s="20">
        <f t="shared" si="76"/>
        <v>0.1</v>
      </c>
      <c r="L46" s="20">
        <f t="shared" si="76"/>
        <v>0.1</v>
      </c>
      <c r="M46" s="20">
        <f t="shared" si="76"/>
        <v>0.1</v>
      </c>
      <c r="N46" s="20">
        <f t="shared" si="76"/>
        <v>0.1</v>
      </c>
      <c r="O46" s="20">
        <f t="shared" si="76"/>
        <v>0.1</v>
      </c>
      <c r="P46" s="20">
        <f t="shared" si="76"/>
        <v>0.1</v>
      </c>
    </row>
    <row r="47" spans="1:17" ht="15" customHeight="1" x14ac:dyDescent="0.35">
      <c r="A47" s="4" t="s">
        <v>19</v>
      </c>
      <c r="B47" s="18">
        <f>B45+(B45/(1-B46)/1*B46)</f>
        <v>1505.5555555555557</v>
      </c>
      <c r="C47" s="16">
        <f>C45+(C45/(1-C46)/1*C46)</f>
        <v>1503.7370077096286</v>
      </c>
      <c r="D47" s="16">
        <f t="shared" ref="D47:P47" si="77">D45+(D45/(1-D46)/1*D46)</f>
        <v>1496.6396195887201</v>
      </c>
      <c r="E47" s="16">
        <f t="shared" si="77"/>
        <v>1487.4458499232016</v>
      </c>
      <c r="F47" s="16">
        <f t="shared" si="77"/>
        <v>1478.2015650397411</v>
      </c>
      <c r="G47" s="16">
        <f t="shared" si="77"/>
        <v>1674.8199617685812</v>
      </c>
      <c r="H47" s="16">
        <f t="shared" si="77"/>
        <v>1459.8392833176756</v>
      </c>
      <c r="I47" s="16">
        <f t="shared" si="77"/>
        <v>1451.2011810495235</v>
      </c>
      <c r="J47" s="16">
        <f t="shared" si="77"/>
        <v>1442.9924581338819</v>
      </c>
      <c r="K47" s="16">
        <f t="shared" si="77"/>
        <v>1435.0363113079525</v>
      </c>
      <c r="L47" s="16">
        <f t="shared" si="77"/>
        <v>1427.2064525268793</v>
      </c>
      <c r="M47" s="16">
        <f t="shared" si="77"/>
        <v>1419.629169835518</v>
      </c>
      <c r="N47" s="16">
        <f t="shared" si="77"/>
        <v>1412.2539480159267</v>
      </c>
      <c r="O47" s="16">
        <f t="shared" si="77"/>
        <v>1405.1565598950178</v>
      </c>
      <c r="P47" s="16">
        <f t="shared" si="77"/>
        <v>1398.0844293830805</v>
      </c>
    </row>
    <row r="48" spans="1:17" ht="14.25" customHeight="1" x14ac:dyDescent="0.35">
      <c r="A48" s="6" t="s">
        <v>60</v>
      </c>
      <c r="B48" s="23">
        <f>'Veetarve ja toodang'!B46</f>
        <v>2404</v>
      </c>
      <c r="C48" s="16">
        <f t="shared" ref="C48:P48" si="78">B48*C5</f>
        <v>2401.0962286941349</v>
      </c>
      <c r="D48" s="16">
        <f t="shared" si="78"/>
        <v>2389.7634545698561</v>
      </c>
      <c r="E48" s="16">
        <f t="shared" si="78"/>
        <v>2375.0832774124274</v>
      </c>
      <c r="F48" s="16">
        <f t="shared" si="78"/>
        <v>2360.3224399409473</v>
      </c>
      <c r="G48" s="16">
        <f t="shared" si="78"/>
        <v>2345.5212723124414</v>
      </c>
      <c r="H48" s="16">
        <f t="shared" si="78"/>
        <v>2331.0024157831162</v>
      </c>
      <c r="I48" s="16">
        <f t="shared" si="78"/>
        <v>2317.2095020802576</v>
      </c>
      <c r="J48" s="16">
        <f t="shared" si="78"/>
        <v>2304.1022010468396</v>
      </c>
      <c r="K48" s="16">
        <f t="shared" si="78"/>
        <v>2291.39820158368</v>
      </c>
      <c r="L48" s="16">
        <f t="shared" si="78"/>
        <v>2278.8958529056504</v>
      </c>
      <c r="M48" s="16">
        <f t="shared" si="78"/>
        <v>2266.7968057978796</v>
      </c>
      <c r="N48" s="16">
        <f t="shared" si="78"/>
        <v>2255.020399946316</v>
      </c>
      <c r="O48" s="16">
        <f t="shared" si="78"/>
        <v>2243.6876258220377</v>
      </c>
      <c r="P48" s="16">
        <f t="shared" si="78"/>
        <v>2232.3951818547848</v>
      </c>
    </row>
    <row r="49" spans="1:16" x14ac:dyDescent="0.35">
      <c r="A49" s="4" t="s">
        <v>1</v>
      </c>
      <c r="B49" s="18">
        <f t="shared" ref="B49:O49" si="79">B48*0.9</f>
        <v>2163.6</v>
      </c>
      <c r="C49" s="16">
        <f t="shared" si="79"/>
        <v>2160.9866058247217</v>
      </c>
      <c r="D49" s="16">
        <f t="shared" si="79"/>
        <v>2150.7871091128704</v>
      </c>
      <c r="E49" s="16">
        <f t="shared" si="79"/>
        <v>2137.5749496711846</v>
      </c>
      <c r="F49" s="16">
        <f t="shared" si="79"/>
        <v>2124.2901959468527</v>
      </c>
      <c r="G49" s="16">
        <f t="shared" si="79"/>
        <v>2110.9691450811974</v>
      </c>
      <c r="H49" s="16">
        <f t="shared" si="79"/>
        <v>2097.9021742048049</v>
      </c>
      <c r="I49" s="16">
        <f t="shared" si="79"/>
        <v>2085.4885518722317</v>
      </c>
      <c r="J49" s="16">
        <f t="shared" si="79"/>
        <v>2073.6919809421556</v>
      </c>
      <c r="K49" s="16">
        <f t="shared" si="79"/>
        <v>2062.2583814253121</v>
      </c>
      <c r="L49" s="16">
        <f t="shared" si="79"/>
        <v>2051.0062676150856</v>
      </c>
      <c r="M49" s="16">
        <f t="shared" si="79"/>
        <v>2040.1171252180918</v>
      </c>
      <c r="N49" s="16">
        <f t="shared" si="79"/>
        <v>2029.5183599516845</v>
      </c>
      <c r="O49" s="16">
        <f t="shared" si="79"/>
        <v>2019.3188632398339</v>
      </c>
      <c r="P49" s="16">
        <f t="shared" ref="P49" si="80">P48*0.9</f>
        <v>2009.1556636693065</v>
      </c>
    </row>
    <row r="50" spans="1:16" x14ac:dyDescent="0.35">
      <c r="A50" s="4" t="s">
        <v>33</v>
      </c>
      <c r="B50" s="19">
        <v>61303</v>
      </c>
      <c r="C50" s="16">
        <f>C49*C51/1000*365</f>
        <v>61228.952623808895</v>
      </c>
      <c r="D50" s="16">
        <f t="shared" ref="D50:O50" si="81">D49*D51/1000*365</f>
        <v>60939.962169507438</v>
      </c>
      <c r="E50" s="16">
        <f t="shared" si="81"/>
        <v>60565.611545430125</v>
      </c>
      <c r="F50" s="16">
        <f t="shared" si="81"/>
        <v>60189.204049791981</v>
      </c>
      <c r="G50" s="16">
        <f t="shared" si="81"/>
        <v>59811.768118373373</v>
      </c>
      <c r="H50" s="16">
        <f t="shared" si="81"/>
        <v>59441.531237417803</v>
      </c>
      <c r="I50" s="16">
        <f t="shared" si="81"/>
        <v>59089.806200509993</v>
      </c>
      <c r="J50" s="16">
        <f t="shared" si="81"/>
        <v>58755.56457186956</v>
      </c>
      <c r="K50" s="16">
        <f t="shared" si="81"/>
        <v>58431.607301033422</v>
      </c>
      <c r="L50" s="16">
        <f t="shared" si="81"/>
        <v>58112.792209099462</v>
      </c>
      <c r="M50" s="16">
        <f t="shared" si="81"/>
        <v>57804.261474969819</v>
      </c>
      <c r="N50" s="16">
        <f t="shared" si="81"/>
        <v>57503.958227083611</v>
      </c>
      <c r="O50" s="16">
        <f t="shared" si="81"/>
        <v>57214.967772782191</v>
      </c>
      <c r="P50" s="16">
        <f t="shared" ref="P50" si="82">P49*P51/1000*365</f>
        <v>56927.00575426119</v>
      </c>
    </row>
    <row r="51" spans="1:16" x14ac:dyDescent="0.35">
      <c r="A51" s="4" t="s">
        <v>15</v>
      </c>
      <c r="B51" s="16">
        <f>B50/B49*1000/365</f>
        <v>77.626837057466375</v>
      </c>
      <c r="C51" s="16">
        <f>B51</f>
        <v>77.626837057466375</v>
      </c>
      <c r="D51" s="16">
        <f t="shared" ref="D51:P52" si="83">C51</f>
        <v>77.626837057466375</v>
      </c>
      <c r="E51" s="16">
        <f t="shared" si="83"/>
        <v>77.626837057466375</v>
      </c>
      <c r="F51" s="16">
        <f t="shared" si="83"/>
        <v>77.626837057466375</v>
      </c>
      <c r="G51" s="16">
        <f t="shared" si="83"/>
        <v>77.626837057466375</v>
      </c>
      <c r="H51" s="16">
        <f t="shared" si="83"/>
        <v>77.626837057466375</v>
      </c>
      <c r="I51" s="16">
        <f t="shared" si="83"/>
        <v>77.626837057466375</v>
      </c>
      <c r="J51" s="16">
        <f t="shared" si="83"/>
        <v>77.626837057466375</v>
      </c>
      <c r="K51" s="16">
        <f t="shared" si="83"/>
        <v>77.626837057466375</v>
      </c>
      <c r="L51" s="16">
        <f t="shared" si="83"/>
        <v>77.626837057466375</v>
      </c>
      <c r="M51" s="16">
        <f t="shared" si="83"/>
        <v>77.626837057466375</v>
      </c>
      <c r="N51" s="16">
        <f t="shared" si="83"/>
        <v>77.626837057466375</v>
      </c>
      <c r="O51" s="16">
        <f t="shared" si="83"/>
        <v>77.626837057466375</v>
      </c>
      <c r="P51" s="16">
        <f t="shared" si="83"/>
        <v>77.626837057466375</v>
      </c>
    </row>
    <row r="52" spans="1:16" x14ac:dyDescent="0.35">
      <c r="A52" s="4" t="s">
        <v>32</v>
      </c>
      <c r="B52" s="18">
        <v>10457</v>
      </c>
      <c r="C52" s="16">
        <f>B52</f>
        <v>10457</v>
      </c>
      <c r="D52" s="16">
        <f t="shared" si="83"/>
        <v>10457</v>
      </c>
      <c r="E52" s="16">
        <f t="shared" si="83"/>
        <v>10457</v>
      </c>
      <c r="F52" s="16">
        <f t="shared" si="83"/>
        <v>10457</v>
      </c>
      <c r="G52" s="16">
        <f t="shared" si="83"/>
        <v>10457</v>
      </c>
      <c r="H52" s="16">
        <f>G52</f>
        <v>10457</v>
      </c>
      <c r="I52" s="16">
        <f>H52</f>
        <v>10457</v>
      </c>
      <c r="J52" s="16">
        <f>I52</f>
        <v>10457</v>
      </c>
      <c r="K52" s="16">
        <f>J52</f>
        <v>10457</v>
      </c>
      <c r="L52" s="16">
        <f>K52</f>
        <v>10457</v>
      </c>
      <c r="M52" s="16">
        <f t="shared" si="83"/>
        <v>10457</v>
      </c>
      <c r="N52" s="16">
        <f t="shared" si="83"/>
        <v>10457</v>
      </c>
      <c r="O52" s="16">
        <f t="shared" si="83"/>
        <v>10457</v>
      </c>
      <c r="P52" s="16">
        <f t="shared" si="83"/>
        <v>10457</v>
      </c>
    </row>
    <row r="53" spans="1:16" x14ac:dyDescent="0.35">
      <c r="A53" s="12" t="s">
        <v>65</v>
      </c>
      <c r="B53" s="25">
        <f>B50+B52</f>
        <v>71760</v>
      </c>
      <c r="C53" s="26">
        <f t="shared" ref="C53:O53" si="84">C50+C52</f>
        <v>71685.952623808902</v>
      </c>
      <c r="D53" s="26">
        <f t="shared" si="84"/>
        <v>71396.962169507431</v>
      </c>
      <c r="E53" s="26">
        <f t="shared" si="84"/>
        <v>71022.611545430118</v>
      </c>
      <c r="F53" s="26">
        <f t="shared" si="84"/>
        <v>70646.204049791981</v>
      </c>
      <c r="G53" s="26">
        <f t="shared" si="84"/>
        <v>70268.76811837338</v>
      </c>
      <c r="H53" s="26">
        <f t="shared" si="84"/>
        <v>69898.531237417803</v>
      </c>
      <c r="I53" s="26">
        <f t="shared" si="84"/>
        <v>69546.806200509993</v>
      </c>
      <c r="J53" s="26">
        <f t="shared" si="84"/>
        <v>69212.56457186956</v>
      </c>
      <c r="K53" s="26">
        <f t="shared" si="84"/>
        <v>68888.607301033422</v>
      </c>
      <c r="L53" s="26">
        <f t="shared" si="84"/>
        <v>68569.792209099454</v>
      </c>
      <c r="M53" s="26">
        <f t="shared" si="84"/>
        <v>68261.261474969826</v>
      </c>
      <c r="N53" s="26">
        <f t="shared" si="84"/>
        <v>67960.958227083611</v>
      </c>
      <c r="O53" s="26">
        <f t="shared" si="84"/>
        <v>67671.967772782198</v>
      </c>
      <c r="P53" s="26">
        <f t="shared" ref="P53" si="85">P50+P52</f>
        <v>67384.00575426119</v>
      </c>
    </row>
    <row r="54" spans="1:16" x14ac:dyDescent="0.35">
      <c r="A54" s="4" t="s">
        <v>23</v>
      </c>
      <c r="B54" s="20">
        <f>(B55-B53)/B55</f>
        <v>0.53685596452843343</v>
      </c>
      <c r="C54" s="27">
        <f>B54-3%</f>
        <v>0.5068559645284334</v>
      </c>
      <c r="D54" s="20">
        <f t="shared" ref="D54:P54" si="86">C54</f>
        <v>0.5068559645284334</v>
      </c>
      <c r="E54" s="20">
        <f>D54-3%</f>
        <v>0.47685596452843337</v>
      </c>
      <c r="F54" s="20">
        <f t="shared" si="86"/>
        <v>0.47685596452843337</v>
      </c>
      <c r="G54" s="20">
        <f>F54-3%</f>
        <v>0.44685596452843335</v>
      </c>
      <c r="H54" s="20">
        <f t="shared" si="86"/>
        <v>0.44685596452843335</v>
      </c>
      <c r="I54" s="20">
        <f>H54-3%</f>
        <v>0.41685596452843332</v>
      </c>
      <c r="J54" s="20">
        <f t="shared" si="86"/>
        <v>0.41685596452843332</v>
      </c>
      <c r="K54" s="20">
        <f>J54-2%</f>
        <v>0.3968559645284333</v>
      </c>
      <c r="L54" s="20">
        <f t="shared" si="86"/>
        <v>0.3968559645284333</v>
      </c>
      <c r="M54" s="20">
        <f>L54-2%</f>
        <v>0.37685596452843328</v>
      </c>
      <c r="N54" s="20">
        <f>M54</f>
        <v>0.37685596452843328</v>
      </c>
      <c r="O54" s="20">
        <f>N54-2%</f>
        <v>0.35685596452843327</v>
      </c>
      <c r="P54" s="20">
        <f t="shared" si="86"/>
        <v>0.35685596452843327</v>
      </c>
    </row>
    <row r="55" spans="1:16" x14ac:dyDescent="0.35">
      <c r="A55" s="4" t="s">
        <v>25</v>
      </c>
      <c r="B55" s="18">
        <v>154941</v>
      </c>
      <c r="C55" s="16">
        <f>C53+(C53/(1-C54)/1*C54)</f>
        <v>145365.14175875523</v>
      </c>
      <c r="D55" s="16">
        <f t="shared" ref="D55:M55" si="87">D53+(D53/(1-D54)/1*D54)</f>
        <v>144779.12543590725</v>
      </c>
      <c r="E55" s="16">
        <f t="shared" si="87"/>
        <v>135761.10350070169</v>
      </c>
      <c r="F55" s="16">
        <f t="shared" si="87"/>
        <v>135041.593250912</v>
      </c>
      <c r="G55" s="16">
        <f t="shared" si="87"/>
        <v>127035.20893697753</v>
      </c>
      <c r="H55" s="16">
        <f t="shared" si="87"/>
        <v>126365.87715861</v>
      </c>
      <c r="I55" s="16">
        <f t="shared" si="87"/>
        <v>119261.79806378385</v>
      </c>
      <c r="J55" s="16">
        <f t="shared" si="87"/>
        <v>118688.62641439856</v>
      </c>
      <c r="K55" s="16">
        <f t="shared" si="87"/>
        <v>114215.84770737728</v>
      </c>
      <c r="L55" s="16">
        <f t="shared" si="87"/>
        <v>113687.25905660051</v>
      </c>
      <c r="M55" s="16">
        <f t="shared" si="87"/>
        <v>109543.31196207767</v>
      </c>
      <c r="N55" s="16"/>
      <c r="O55" s="16">
        <v>0</v>
      </c>
      <c r="P55" s="16">
        <v>0</v>
      </c>
    </row>
    <row r="56" spans="1:16" x14ac:dyDescent="0.35">
      <c r="A56" s="4" t="s">
        <v>19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f t="shared" ref="N56:P56" si="88">N53+(N53/(1-N54)/1*N54)</f>
        <v>109061.39569426174</v>
      </c>
      <c r="O56" s="16">
        <f t="shared" si="88"/>
        <v>105220.54787177446</v>
      </c>
      <c r="P56" s="16">
        <f t="shared" si="88"/>
        <v>104772.80677080962</v>
      </c>
    </row>
    <row r="57" spans="1:16" ht="15.75" customHeight="1" x14ac:dyDescent="0.35">
      <c r="A57" s="6" t="s">
        <v>7</v>
      </c>
      <c r="B57" s="23">
        <f>'Veetarve ja toodang'!B54</f>
        <v>106</v>
      </c>
      <c r="C57" s="16">
        <f t="shared" ref="C57:P57" si="89">C5*B57</f>
        <v>105.87196349483291</v>
      </c>
      <c r="D57" s="16">
        <f t="shared" si="89"/>
        <v>105.37226546772246</v>
      </c>
      <c r="E57" s="16">
        <f t="shared" si="89"/>
        <v>104.72496980271104</v>
      </c>
      <c r="F57" s="16">
        <f t="shared" si="89"/>
        <v>104.07411756811166</v>
      </c>
      <c r="G57" s="16">
        <f t="shared" si="89"/>
        <v>103.42148704871829</v>
      </c>
      <c r="H57" s="16">
        <f t="shared" si="89"/>
        <v>102.78130452288283</v>
      </c>
      <c r="I57" s="16">
        <f t="shared" si="89"/>
        <v>102.17313112333915</v>
      </c>
      <c r="J57" s="16">
        <f t="shared" si="89"/>
        <v>101.59518856529326</v>
      </c>
      <c r="K57" s="16">
        <f t="shared" si="89"/>
        <v>101.03502885518724</v>
      </c>
      <c r="L57" s="16">
        <f t="shared" si="89"/>
        <v>100.48376056905114</v>
      </c>
      <c r="M57" s="16">
        <f t="shared" si="89"/>
        <v>99.950275130854934</v>
      </c>
      <c r="N57" s="16">
        <f t="shared" si="89"/>
        <v>99.431015971010623</v>
      </c>
      <c r="O57" s="16">
        <f t="shared" si="89"/>
        <v>98.931317943900169</v>
      </c>
      <c r="P57" s="16">
        <f t="shared" si="89"/>
        <v>98.433398201583699</v>
      </c>
    </row>
    <row r="58" spans="1:16" x14ac:dyDescent="0.35">
      <c r="A58" s="4" t="s">
        <v>1</v>
      </c>
      <c r="B58" s="18">
        <f>0.7*B57</f>
        <v>74.199999999999989</v>
      </c>
      <c r="C58" s="16">
        <f t="shared" ref="C58:O58" si="90">0.7*C57</f>
        <v>74.110374446383034</v>
      </c>
      <c r="D58" s="16">
        <f t="shared" si="90"/>
        <v>73.76058582740572</v>
      </c>
      <c r="E58" s="16">
        <f t="shared" si="90"/>
        <v>73.307478861897721</v>
      </c>
      <c r="F58" s="16">
        <f t="shared" si="90"/>
        <v>72.851882297678159</v>
      </c>
      <c r="G58" s="16">
        <f t="shared" si="90"/>
        <v>72.395040934102795</v>
      </c>
      <c r="H58" s="16">
        <f t="shared" si="90"/>
        <v>71.946913166017978</v>
      </c>
      <c r="I58" s="16">
        <f t="shared" si="90"/>
        <v>71.521191786337397</v>
      </c>
      <c r="J58" s="16">
        <f t="shared" si="90"/>
        <v>71.116631995705276</v>
      </c>
      <c r="K58" s="16">
        <f t="shared" si="90"/>
        <v>70.724520198631055</v>
      </c>
      <c r="L58" s="16">
        <f t="shared" si="90"/>
        <v>70.33863239833579</v>
      </c>
      <c r="M58" s="16">
        <f t="shared" si="90"/>
        <v>69.965192591598452</v>
      </c>
      <c r="N58" s="16">
        <f t="shared" si="90"/>
        <v>69.601711179707436</v>
      </c>
      <c r="O58" s="16">
        <f t="shared" si="90"/>
        <v>69.251922560730108</v>
      </c>
      <c r="P58" s="16">
        <f t="shared" ref="P58" si="91">0.7*P57</f>
        <v>68.903378741108583</v>
      </c>
    </row>
    <row r="59" spans="1:16" x14ac:dyDescent="0.35">
      <c r="A59" s="4" t="s">
        <v>33</v>
      </c>
      <c r="B59" s="19">
        <v>1547</v>
      </c>
      <c r="C59" s="16">
        <f>C58*C60/1000*365</f>
        <v>1545.1313917594953</v>
      </c>
      <c r="D59" s="16">
        <f t="shared" ref="D59:O59" si="92">D58*D60/1000*365</f>
        <v>1537.8386290430815</v>
      </c>
      <c r="E59" s="16">
        <f t="shared" si="92"/>
        <v>1528.3917762716414</v>
      </c>
      <c r="F59" s="16">
        <f t="shared" si="92"/>
        <v>1518.8930177157429</v>
      </c>
      <c r="G59" s="16">
        <f t="shared" si="92"/>
        <v>1509.368306267615</v>
      </c>
      <c r="H59" s="16">
        <f t="shared" si="92"/>
        <v>1500.0252650650918</v>
      </c>
      <c r="I59" s="16">
        <f t="shared" si="92"/>
        <v>1491.1493759226951</v>
      </c>
      <c r="J59" s="16">
        <f t="shared" si="92"/>
        <v>1482.714685948195</v>
      </c>
      <c r="K59" s="16">
        <f t="shared" si="92"/>
        <v>1474.5395248959871</v>
      </c>
      <c r="L59" s="16">
        <f t="shared" si="92"/>
        <v>1466.4941283049254</v>
      </c>
      <c r="M59" s="16">
        <f t="shared" si="92"/>
        <v>1458.7082606361566</v>
      </c>
      <c r="N59" s="16">
        <f t="shared" si="92"/>
        <v>1451.1300161052211</v>
      </c>
      <c r="O59" s="16">
        <f t="shared" si="92"/>
        <v>1443.8372533888071</v>
      </c>
      <c r="P59" s="16">
        <f t="shared" ref="P59" si="93">P58*P60/1000*365</f>
        <v>1436.5704435646226</v>
      </c>
    </row>
    <row r="60" spans="1:16" x14ac:dyDescent="0.35">
      <c r="A60" s="4" t="s">
        <v>15</v>
      </c>
      <c r="B60" s="16">
        <f>B59/B58*1000/365</f>
        <v>57.120703024037226</v>
      </c>
      <c r="C60" s="16">
        <f>B60</f>
        <v>57.120703024037226</v>
      </c>
      <c r="D60" s="16">
        <f t="shared" ref="D60:P61" si="94">C60</f>
        <v>57.120703024037226</v>
      </c>
      <c r="E60" s="16">
        <f t="shared" si="94"/>
        <v>57.120703024037226</v>
      </c>
      <c r="F60" s="16">
        <f t="shared" si="94"/>
        <v>57.120703024037226</v>
      </c>
      <c r="G60" s="16">
        <f t="shared" si="94"/>
        <v>57.120703024037226</v>
      </c>
      <c r="H60" s="16">
        <f t="shared" si="94"/>
        <v>57.120703024037226</v>
      </c>
      <c r="I60" s="16">
        <f t="shared" si="94"/>
        <v>57.120703024037226</v>
      </c>
      <c r="J60" s="16">
        <f t="shared" si="94"/>
        <v>57.120703024037226</v>
      </c>
      <c r="K60" s="16">
        <f t="shared" si="94"/>
        <v>57.120703024037226</v>
      </c>
      <c r="L60" s="16">
        <f t="shared" si="94"/>
        <v>57.120703024037226</v>
      </c>
      <c r="M60" s="16">
        <f t="shared" si="94"/>
        <v>57.120703024037226</v>
      </c>
      <c r="N60" s="16">
        <f t="shared" si="94"/>
        <v>57.120703024037226</v>
      </c>
      <c r="O60" s="16">
        <f t="shared" si="94"/>
        <v>57.120703024037226</v>
      </c>
      <c r="P60" s="16">
        <f t="shared" si="94"/>
        <v>57.120703024037226</v>
      </c>
    </row>
    <row r="61" spans="1:16" x14ac:dyDescent="0.35">
      <c r="A61" s="4" t="s">
        <v>32</v>
      </c>
      <c r="B61" s="18">
        <v>23</v>
      </c>
      <c r="C61" s="16">
        <f>B61</f>
        <v>23</v>
      </c>
      <c r="D61" s="16">
        <f t="shared" si="94"/>
        <v>23</v>
      </c>
      <c r="E61" s="16">
        <f t="shared" si="94"/>
        <v>23</v>
      </c>
      <c r="F61" s="16">
        <f t="shared" si="94"/>
        <v>23</v>
      </c>
      <c r="G61" s="16">
        <f t="shared" si="94"/>
        <v>23</v>
      </c>
      <c r="H61" s="16">
        <f t="shared" si="94"/>
        <v>23</v>
      </c>
      <c r="I61" s="16">
        <f t="shared" si="94"/>
        <v>23</v>
      </c>
      <c r="J61" s="16">
        <f t="shared" si="94"/>
        <v>23</v>
      </c>
      <c r="K61" s="16">
        <f t="shared" si="94"/>
        <v>23</v>
      </c>
      <c r="L61" s="16">
        <f t="shared" si="94"/>
        <v>23</v>
      </c>
      <c r="M61" s="16">
        <f t="shared" si="94"/>
        <v>23</v>
      </c>
      <c r="N61" s="16">
        <f t="shared" si="94"/>
        <v>23</v>
      </c>
      <c r="O61" s="16">
        <f t="shared" si="94"/>
        <v>23</v>
      </c>
      <c r="P61" s="16">
        <f t="shared" si="94"/>
        <v>23</v>
      </c>
    </row>
    <row r="62" spans="1:16" x14ac:dyDescent="0.35">
      <c r="A62" s="4" t="s">
        <v>26</v>
      </c>
      <c r="B62" s="18">
        <f>B59+B61</f>
        <v>1570</v>
      </c>
      <c r="C62" s="16">
        <f t="shared" ref="C62:O62" si="95">C59+C61</f>
        <v>1568.1313917594953</v>
      </c>
      <c r="D62" s="16">
        <f t="shared" si="95"/>
        <v>1560.8386290430815</v>
      </c>
      <c r="E62" s="16">
        <f t="shared" si="95"/>
        <v>1551.3917762716414</v>
      </c>
      <c r="F62" s="16">
        <f t="shared" si="95"/>
        <v>1541.8930177157429</v>
      </c>
      <c r="G62" s="16">
        <f t="shared" si="95"/>
        <v>1532.368306267615</v>
      </c>
      <c r="H62" s="16">
        <f t="shared" si="95"/>
        <v>1523.0252650650918</v>
      </c>
      <c r="I62" s="16">
        <f t="shared" si="95"/>
        <v>1514.1493759226951</v>
      </c>
      <c r="J62" s="16">
        <f t="shared" si="95"/>
        <v>1505.714685948195</v>
      </c>
      <c r="K62" s="16">
        <f t="shared" si="95"/>
        <v>1497.5395248959871</v>
      </c>
      <c r="L62" s="16">
        <f t="shared" si="95"/>
        <v>1489.4941283049254</v>
      </c>
      <c r="M62" s="16">
        <f t="shared" si="95"/>
        <v>1481.7082606361566</v>
      </c>
      <c r="N62" s="16">
        <f t="shared" si="95"/>
        <v>1474.1300161052211</v>
      </c>
      <c r="O62" s="16">
        <f t="shared" si="95"/>
        <v>1466.8372533888071</v>
      </c>
      <c r="P62" s="16">
        <f t="shared" ref="P62" si="96">P59+P61</f>
        <v>1459.5704435646226</v>
      </c>
    </row>
    <row r="63" spans="1:16" x14ac:dyDescent="0.35">
      <c r="A63" s="4" t="s">
        <v>23</v>
      </c>
      <c r="B63" s="20">
        <f>(B64-B62)/B64</f>
        <v>-4.1804910418049103E-2</v>
      </c>
      <c r="C63" s="20">
        <v>0</v>
      </c>
      <c r="D63" s="20">
        <f t="shared" ref="D63:P63" si="97">C63</f>
        <v>0</v>
      </c>
      <c r="E63" s="20">
        <f t="shared" si="97"/>
        <v>0</v>
      </c>
      <c r="F63" s="20">
        <f t="shared" si="97"/>
        <v>0</v>
      </c>
      <c r="G63" s="20">
        <f t="shared" si="97"/>
        <v>0</v>
      </c>
      <c r="H63" s="20">
        <f t="shared" si="97"/>
        <v>0</v>
      </c>
      <c r="I63" s="20">
        <f t="shared" si="97"/>
        <v>0</v>
      </c>
      <c r="J63" s="20">
        <f t="shared" si="97"/>
        <v>0</v>
      </c>
      <c r="K63" s="20">
        <f t="shared" si="97"/>
        <v>0</v>
      </c>
      <c r="L63" s="20">
        <f t="shared" si="97"/>
        <v>0</v>
      </c>
      <c r="M63" s="20">
        <f t="shared" si="97"/>
        <v>0</v>
      </c>
      <c r="N63" s="20">
        <f t="shared" si="97"/>
        <v>0</v>
      </c>
      <c r="O63" s="20">
        <f t="shared" si="97"/>
        <v>0</v>
      </c>
      <c r="P63" s="20">
        <f t="shared" si="97"/>
        <v>0</v>
      </c>
    </row>
    <row r="64" spans="1:16" x14ac:dyDescent="0.35">
      <c r="A64" s="4" t="s">
        <v>27</v>
      </c>
      <c r="B64" s="18">
        <v>1507</v>
      </c>
      <c r="C64" s="16">
        <f>C62+(C62/(1-C63)/1*C63)</f>
        <v>1568.1313917594953</v>
      </c>
      <c r="D64" s="16">
        <f t="shared" ref="D64:O64" si="98">D62+(D62/(1-D63)/1*D63)</f>
        <v>1560.8386290430815</v>
      </c>
      <c r="E64" s="16">
        <f t="shared" si="98"/>
        <v>1551.3917762716414</v>
      </c>
      <c r="F64" s="16">
        <f t="shared" si="98"/>
        <v>1541.8930177157429</v>
      </c>
      <c r="G64" s="16">
        <f t="shared" si="98"/>
        <v>1532.368306267615</v>
      </c>
      <c r="H64" s="16">
        <f t="shared" si="98"/>
        <v>1523.0252650650918</v>
      </c>
      <c r="I64" s="16">
        <f t="shared" si="98"/>
        <v>1514.1493759226951</v>
      </c>
      <c r="J64" s="16">
        <f t="shared" si="98"/>
        <v>1505.714685948195</v>
      </c>
      <c r="K64" s="16">
        <f t="shared" si="98"/>
        <v>1497.5395248959871</v>
      </c>
      <c r="L64" s="16">
        <f t="shared" si="98"/>
        <v>1489.4941283049254</v>
      </c>
      <c r="M64" s="16">
        <f t="shared" si="98"/>
        <v>1481.7082606361566</v>
      </c>
      <c r="N64" s="16">
        <f t="shared" si="98"/>
        <v>1474.1300161052211</v>
      </c>
      <c r="O64" s="16">
        <f t="shared" si="98"/>
        <v>1466.8372533888071</v>
      </c>
      <c r="P64" s="16">
        <f t="shared" ref="P64" si="99">P62+(P62/(1-P63)/1*P63)</f>
        <v>1459.5704435646226</v>
      </c>
    </row>
    <row r="65" spans="1:16" x14ac:dyDescent="0.35">
      <c r="A65" s="6" t="s">
        <v>8</v>
      </c>
      <c r="B65" s="23">
        <f>'Veetarve ja toodang'!B62</f>
        <v>297</v>
      </c>
      <c r="C65" s="16">
        <f t="shared" ref="C65:P65" si="100">C5*B65</f>
        <v>296.64125620722052</v>
      </c>
      <c r="D65" s="16">
        <f t="shared" si="100"/>
        <v>295.24115890484501</v>
      </c>
      <c r="E65" s="16">
        <f t="shared" si="100"/>
        <v>293.42750973023755</v>
      </c>
      <c r="F65" s="16">
        <f t="shared" si="100"/>
        <v>291.60389545027516</v>
      </c>
      <c r="G65" s="16">
        <f t="shared" si="100"/>
        <v>289.77529861763526</v>
      </c>
      <c r="H65" s="16">
        <f t="shared" si="100"/>
        <v>287.98157965373781</v>
      </c>
      <c r="I65" s="16">
        <f t="shared" si="100"/>
        <v>286.27754663803523</v>
      </c>
      <c r="J65" s="16">
        <f t="shared" si="100"/>
        <v>284.65821701785006</v>
      </c>
      <c r="K65" s="16">
        <f t="shared" si="100"/>
        <v>283.08871292443979</v>
      </c>
      <c r="L65" s="16">
        <f t="shared" si="100"/>
        <v>281.54412159441699</v>
      </c>
      <c r="M65" s="16">
        <f t="shared" si="100"/>
        <v>280.04935579116909</v>
      </c>
      <c r="N65" s="16">
        <f t="shared" si="100"/>
        <v>278.59445040934116</v>
      </c>
      <c r="O65" s="16">
        <f t="shared" si="100"/>
        <v>277.19435310696565</v>
      </c>
      <c r="P65" s="16">
        <f t="shared" si="100"/>
        <v>275.7992383572676</v>
      </c>
    </row>
    <row r="66" spans="1:16" x14ac:dyDescent="0.35">
      <c r="A66" s="4" t="s">
        <v>1</v>
      </c>
      <c r="B66" s="18">
        <f t="shared" ref="B66:O66" si="101">0.9*B65</f>
        <v>267.3</v>
      </c>
      <c r="C66" s="16">
        <f t="shared" si="101"/>
        <v>266.9771305864985</v>
      </c>
      <c r="D66" s="16">
        <f t="shared" si="101"/>
        <v>265.71704301436051</v>
      </c>
      <c r="E66" s="16">
        <f t="shared" si="101"/>
        <v>264.08475875721382</v>
      </c>
      <c r="F66" s="16">
        <f t="shared" si="101"/>
        <v>262.44350590524766</v>
      </c>
      <c r="G66" s="16">
        <f t="shared" si="101"/>
        <v>260.79776875587174</v>
      </c>
      <c r="H66" s="16">
        <f t="shared" si="101"/>
        <v>259.18342168836404</v>
      </c>
      <c r="I66" s="16">
        <f t="shared" si="101"/>
        <v>257.64979197423173</v>
      </c>
      <c r="J66" s="16">
        <f t="shared" si="101"/>
        <v>256.19239531606507</v>
      </c>
      <c r="K66" s="16">
        <f t="shared" si="101"/>
        <v>254.77984163199582</v>
      </c>
      <c r="L66" s="16">
        <f t="shared" si="101"/>
        <v>253.38970943497529</v>
      </c>
      <c r="M66" s="16">
        <f t="shared" si="101"/>
        <v>252.04442021205219</v>
      </c>
      <c r="N66" s="16">
        <f t="shared" si="101"/>
        <v>250.73500536840706</v>
      </c>
      <c r="O66" s="16">
        <f t="shared" si="101"/>
        <v>249.4749177962691</v>
      </c>
      <c r="P66" s="16">
        <f t="shared" ref="P66" si="102">0.9*P65</f>
        <v>248.21931452154084</v>
      </c>
    </row>
    <row r="67" spans="1:16" x14ac:dyDescent="0.35">
      <c r="A67" s="4" t="s">
        <v>33</v>
      </c>
      <c r="B67" s="19">
        <v>5891</v>
      </c>
      <c r="C67" s="16">
        <f>C66*C68/1000*365</f>
        <v>5883.8843108307619</v>
      </c>
      <c r="D67" s="16">
        <f t="shared" ref="D67:O67" si="103">D66*D68/1000*365</f>
        <v>5856.1133572674808</v>
      </c>
      <c r="E67" s="16">
        <f t="shared" si="103"/>
        <v>5820.1395953563288</v>
      </c>
      <c r="F67" s="16">
        <f t="shared" si="103"/>
        <v>5783.9681754126977</v>
      </c>
      <c r="G67" s="16">
        <f t="shared" si="103"/>
        <v>5747.6979264528263</v>
      </c>
      <c r="H67" s="16">
        <f t="shared" si="103"/>
        <v>5712.1194806066314</v>
      </c>
      <c r="I67" s="16">
        <f t="shared" si="103"/>
        <v>5678.3199570527468</v>
      </c>
      <c r="J67" s="16">
        <f t="shared" si="103"/>
        <v>5646.2005267749319</v>
      </c>
      <c r="K67" s="16">
        <f t="shared" si="103"/>
        <v>5615.069386659512</v>
      </c>
      <c r="L67" s="16">
        <f t="shared" si="103"/>
        <v>5584.4323916252879</v>
      </c>
      <c r="M67" s="16">
        <f t="shared" si="103"/>
        <v>5554.7836867534588</v>
      </c>
      <c r="N67" s="16">
        <f t="shared" si="103"/>
        <v>5525.9256140115458</v>
      </c>
      <c r="O67" s="16">
        <f t="shared" si="103"/>
        <v>5498.1546604482655</v>
      </c>
      <c r="P67" s="16">
        <f t="shared" ref="P67" si="104">P66*P68/1000*365</f>
        <v>5470.4825359012239</v>
      </c>
    </row>
    <row r="68" spans="1:16" x14ac:dyDescent="0.35">
      <c r="A68" s="4" t="s">
        <v>15</v>
      </c>
      <c r="B68" s="18">
        <f>B67/B66*1000/365</f>
        <v>60.380568751953838</v>
      </c>
      <c r="C68" s="16">
        <f>B68</f>
        <v>60.380568751953838</v>
      </c>
      <c r="D68" s="16">
        <f t="shared" ref="D68:P69" si="105">C68</f>
        <v>60.380568751953838</v>
      </c>
      <c r="E68" s="16">
        <f t="shared" si="105"/>
        <v>60.380568751953838</v>
      </c>
      <c r="F68" s="16">
        <f t="shared" si="105"/>
        <v>60.380568751953838</v>
      </c>
      <c r="G68" s="16">
        <f t="shared" si="105"/>
        <v>60.380568751953838</v>
      </c>
      <c r="H68" s="16">
        <f t="shared" si="105"/>
        <v>60.380568751953838</v>
      </c>
      <c r="I68" s="16">
        <f t="shared" si="105"/>
        <v>60.380568751953838</v>
      </c>
      <c r="J68" s="16">
        <f t="shared" si="105"/>
        <v>60.380568751953838</v>
      </c>
      <c r="K68" s="16">
        <f t="shared" si="105"/>
        <v>60.380568751953838</v>
      </c>
      <c r="L68" s="16">
        <f t="shared" si="105"/>
        <v>60.380568751953838</v>
      </c>
      <c r="M68" s="16">
        <f t="shared" si="105"/>
        <v>60.380568751953838</v>
      </c>
      <c r="N68" s="16">
        <f t="shared" si="105"/>
        <v>60.380568751953838</v>
      </c>
      <c r="O68" s="16">
        <f t="shared" si="105"/>
        <v>60.380568751953838</v>
      </c>
      <c r="P68" s="16">
        <f t="shared" si="105"/>
        <v>60.380568751953838</v>
      </c>
    </row>
    <row r="69" spans="1:16" x14ac:dyDescent="0.35">
      <c r="A69" s="4" t="s">
        <v>32</v>
      </c>
      <c r="B69" s="18">
        <v>415</v>
      </c>
      <c r="C69" s="16">
        <f>B69</f>
        <v>415</v>
      </c>
      <c r="D69" s="16">
        <f t="shared" si="105"/>
        <v>415</v>
      </c>
      <c r="E69" s="16">
        <f t="shared" si="105"/>
        <v>415</v>
      </c>
      <c r="F69" s="16">
        <f t="shared" si="105"/>
        <v>415</v>
      </c>
      <c r="G69" s="16">
        <f t="shared" si="105"/>
        <v>415</v>
      </c>
      <c r="H69" s="16">
        <f t="shared" si="105"/>
        <v>415</v>
      </c>
      <c r="I69" s="16">
        <f t="shared" si="105"/>
        <v>415</v>
      </c>
      <c r="J69" s="16">
        <f t="shared" si="105"/>
        <v>415</v>
      </c>
      <c r="K69" s="16">
        <f t="shared" si="105"/>
        <v>415</v>
      </c>
      <c r="L69" s="16">
        <f t="shared" si="105"/>
        <v>415</v>
      </c>
      <c r="M69" s="16">
        <f t="shared" si="105"/>
        <v>415</v>
      </c>
      <c r="N69" s="16">
        <f t="shared" si="105"/>
        <v>415</v>
      </c>
      <c r="O69" s="16">
        <f t="shared" si="105"/>
        <v>415</v>
      </c>
      <c r="P69" s="16">
        <f t="shared" si="105"/>
        <v>415</v>
      </c>
    </row>
    <row r="70" spans="1:16" x14ac:dyDescent="0.35">
      <c r="A70" s="4" t="s">
        <v>30</v>
      </c>
      <c r="B70" s="18">
        <f>B67+B69</f>
        <v>6306</v>
      </c>
      <c r="C70" s="16">
        <f>C67+C69</f>
        <v>6298.8843108307619</v>
      </c>
      <c r="D70" s="16">
        <f t="shared" ref="D70:O70" si="106">D67+D69</f>
        <v>6271.1133572674808</v>
      </c>
      <c r="E70" s="16">
        <f t="shared" si="106"/>
        <v>6235.1395953563288</v>
      </c>
      <c r="F70" s="16">
        <f t="shared" si="106"/>
        <v>6198.9681754126977</v>
      </c>
      <c r="G70" s="16">
        <f t="shared" si="106"/>
        <v>6162.6979264528263</v>
      </c>
      <c r="H70" s="16">
        <f t="shared" si="106"/>
        <v>6127.1194806066314</v>
      </c>
      <c r="I70" s="16">
        <f t="shared" si="106"/>
        <v>6093.3199570527468</v>
      </c>
      <c r="J70" s="16">
        <f t="shared" si="106"/>
        <v>6061.2005267749319</v>
      </c>
      <c r="K70" s="16">
        <f t="shared" si="106"/>
        <v>6030.069386659512</v>
      </c>
      <c r="L70" s="16">
        <f t="shared" si="106"/>
        <v>5999.4323916252879</v>
      </c>
      <c r="M70" s="16">
        <f t="shared" si="106"/>
        <v>5969.7836867534588</v>
      </c>
      <c r="N70" s="16">
        <f t="shared" si="106"/>
        <v>5940.9256140115458</v>
      </c>
      <c r="O70" s="16">
        <f t="shared" si="106"/>
        <v>5913.1546604482655</v>
      </c>
      <c r="P70" s="16">
        <f t="shared" ref="P70" si="107">P67+P69</f>
        <v>5885.4825359012239</v>
      </c>
    </row>
    <row r="71" spans="1:16" x14ac:dyDescent="0.35">
      <c r="A71" s="4" t="s">
        <v>23</v>
      </c>
      <c r="B71" s="20">
        <f>(B72-B70)/B72</f>
        <v>0.28858303249097472</v>
      </c>
      <c r="C71" s="20">
        <f>B71</f>
        <v>0.28858303249097472</v>
      </c>
      <c r="D71" s="20">
        <f t="shared" ref="D71:P71" si="108">C71</f>
        <v>0.28858303249097472</v>
      </c>
      <c r="E71" s="20">
        <f t="shared" si="108"/>
        <v>0.28858303249097472</v>
      </c>
      <c r="F71" s="20">
        <f t="shared" si="108"/>
        <v>0.28858303249097472</v>
      </c>
      <c r="G71" s="20">
        <f t="shared" si="108"/>
        <v>0.28858303249097472</v>
      </c>
      <c r="H71" s="20">
        <f t="shared" si="108"/>
        <v>0.28858303249097472</v>
      </c>
      <c r="I71" s="20">
        <f t="shared" si="108"/>
        <v>0.28858303249097472</v>
      </c>
      <c r="J71" s="20">
        <f t="shared" si="108"/>
        <v>0.28858303249097472</v>
      </c>
      <c r="K71" s="20">
        <f t="shared" si="108"/>
        <v>0.28858303249097472</v>
      </c>
      <c r="L71" s="20">
        <f t="shared" si="108"/>
        <v>0.28858303249097472</v>
      </c>
      <c r="M71" s="20">
        <f t="shared" si="108"/>
        <v>0.28858303249097472</v>
      </c>
      <c r="N71" s="20">
        <f t="shared" si="108"/>
        <v>0.28858303249097472</v>
      </c>
      <c r="O71" s="20">
        <f t="shared" si="108"/>
        <v>0.28858303249097472</v>
      </c>
      <c r="P71" s="20">
        <f t="shared" si="108"/>
        <v>0.28858303249097472</v>
      </c>
    </row>
    <row r="72" spans="1:16" x14ac:dyDescent="0.35">
      <c r="A72" s="4" t="s">
        <v>31</v>
      </c>
      <c r="B72" s="18">
        <v>8864</v>
      </c>
      <c r="C72" s="16">
        <f>C70+(C70/(1-C71)/1*C71)</f>
        <v>8853.9978641300149</v>
      </c>
      <c r="D72" s="16">
        <f t="shared" ref="D72:O72" si="109">D70+(D70/(1-D71)/1*D71)</f>
        <v>8814.9617505263159</v>
      </c>
      <c r="E72" s="16">
        <f t="shared" si="109"/>
        <v>8764.3953969613849</v>
      </c>
      <c r="F72" s="16">
        <f t="shared" si="109"/>
        <v>8713.5512062889557</v>
      </c>
      <c r="G72" s="16">
        <f t="shared" si="109"/>
        <v>8662.5680970627745</v>
      </c>
      <c r="H72" s="16">
        <f t="shared" si="109"/>
        <v>8612.5574177128419</v>
      </c>
      <c r="I72" s="16">
        <f t="shared" si="109"/>
        <v>8565.0472723304065</v>
      </c>
      <c r="J72" s="16">
        <f t="shared" si="109"/>
        <v>8519.8987423617182</v>
      </c>
      <c r="K72" s="16">
        <f t="shared" si="109"/>
        <v>8476.1393979305285</v>
      </c>
      <c r="L72" s="16">
        <f t="shared" si="109"/>
        <v>8433.0746462680854</v>
      </c>
      <c r="M72" s="16">
        <f t="shared" si="109"/>
        <v>8391.3990801431428</v>
      </c>
      <c r="N72" s="16">
        <f t="shared" si="109"/>
        <v>8350.8348624481987</v>
      </c>
      <c r="O72" s="16">
        <f t="shared" si="109"/>
        <v>8311.7987488445015</v>
      </c>
      <c r="P72" s="16">
        <f t="shared" ref="P72" si="110">P70+(P70/(1-P71)/1*P71)</f>
        <v>8272.9015537945525</v>
      </c>
    </row>
    <row r="73" spans="1:16" x14ac:dyDescent="0.35">
      <c r="A73" s="6" t="s">
        <v>9</v>
      </c>
      <c r="B73" s="23">
        <f>'Veetarve ja toodang'!B70</f>
        <v>139</v>
      </c>
      <c r="C73" s="16">
        <f t="shared" ref="C73:P73" si="111">C5*B73</f>
        <v>138.83210307341295</v>
      </c>
      <c r="D73" s="16">
        <f t="shared" si="111"/>
        <v>138.17683867937188</v>
      </c>
      <c r="E73" s="16">
        <f t="shared" si="111"/>
        <v>137.32802643940408</v>
      </c>
      <c r="F73" s="16">
        <f t="shared" si="111"/>
        <v>136.47455039592001</v>
      </c>
      <c r="G73" s="16">
        <f t="shared" si="111"/>
        <v>135.61874245067776</v>
      </c>
      <c r="H73" s="16">
        <f t="shared" si="111"/>
        <v>134.77925781774258</v>
      </c>
      <c r="I73" s="16">
        <f t="shared" si="111"/>
        <v>133.98174741645414</v>
      </c>
      <c r="J73" s="16">
        <f t="shared" si="111"/>
        <v>133.22387934505434</v>
      </c>
      <c r="K73" s="16">
        <f t="shared" si="111"/>
        <v>132.48933029123606</v>
      </c>
      <c r="L73" s="16">
        <f t="shared" si="111"/>
        <v>131.76644074620856</v>
      </c>
      <c r="M73" s="16">
        <f t="shared" si="111"/>
        <v>131.06687021876257</v>
      </c>
      <c r="N73" s="16">
        <f t="shared" si="111"/>
        <v>130.38595490538182</v>
      </c>
      <c r="O73" s="16">
        <f t="shared" si="111"/>
        <v>129.73069051134075</v>
      </c>
      <c r="P73" s="16">
        <f t="shared" si="111"/>
        <v>129.07775801905782</v>
      </c>
    </row>
    <row r="74" spans="1:16" x14ac:dyDescent="0.35">
      <c r="A74" s="4" t="s">
        <v>1</v>
      </c>
      <c r="B74" s="18">
        <f>0.91*B73</f>
        <v>126.49000000000001</v>
      </c>
      <c r="C74" s="16">
        <f>0.91*C73</f>
        <v>126.33721379680578</v>
      </c>
      <c r="D74" s="16">
        <f t="shared" ref="D74:O74" si="112">0.91*D73</f>
        <v>125.74092319822842</v>
      </c>
      <c r="E74" s="16">
        <f t="shared" si="112"/>
        <v>124.96850405985772</v>
      </c>
      <c r="F74" s="16">
        <f t="shared" si="112"/>
        <v>124.19184086028721</v>
      </c>
      <c r="G74" s="16">
        <f t="shared" si="112"/>
        <v>123.41305563011676</v>
      </c>
      <c r="H74" s="16">
        <f t="shared" si="112"/>
        <v>122.64912461414575</v>
      </c>
      <c r="I74" s="16">
        <f t="shared" si="112"/>
        <v>121.92339014897327</v>
      </c>
      <c r="J74" s="16">
        <f t="shared" si="112"/>
        <v>121.23373020399946</v>
      </c>
      <c r="K74" s="16">
        <f t="shared" si="112"/>
        <v>120.56529056502481</v>
      </c>
      <c r="L74" s="16">
        <f t="shared" si="112"/>
        <v>119.9074610790498</v>
      </c>
      <c r="M74" s="16">
        <f t="shared" si="112"/>
        <v>119.27085189907395</v>
      </c>
      <c r="N74" s="16">
        <f t="shared" si="112"/>
        <v>118.65121896389746</v>
      </c>
      <c r="O74" s="16">
        <f t="shared" si="112"/>
        <v>118.05492836532009</v>
      </c>
      <c r="P74" s="16">
        <f t="shared" ref="P74" si="113">0.91*P73</f>
        <v>117.46075979734262</v>
      </c>
    </row>
    <row r="75" spans="1:16" x14ac:dyDescent="0.35">
      <c r="A75" s="4" t="s">
        <v>33</v>
      </c>
      <c r="B75" s="19">
        <v>3389</v>
      </c>
      <c r="C75" s="16">
        <f>C74*C76/1000*365</f>
        <v>3384.9064555093269</v>
      </c>
      <c r="D75" s="16">
        <f t="shared" ref="D75:O75" si="114">D74*D76/1000*365</f>
        <v>3368.9302610387863</v>
      </c>
      <c r="E75" s="16">
        <f t="shared" si="114"/>
        <v>3348.2351194470539</v>
      </c>
      <c r="F75" s="16">
        <f t="shared" si="114"/>
        <v>3327.4262682861358</v>
      </c>
      <c r="G75" s="16">
        <f t="shared" si="114"/>
        <v>3306.5605623406254</v>
      </c>
      <c r="H75" s="16">
        <f t="shared" si="114"/>
        <v>3286.0928398872629</v>
      </c>
      <c r="I75" s="16">
        <f t="shared" si="114"/>
        <v>3266.6485035565688</v>
      </c>
      <c r="J75" s="16">
        <f t="shared" si="114"/>
        <v>3248.1706985639507</v>
      </c>
      <c r="K75" s="16">
        <f t="shared" si="114"/>
        <v>3230.261441417259</v>
      </c>
      <c r="L75" s="16">
        <f t="shared" si="114"/>
        <v>3212.6364581935313</v>
      </c>
      <c r="M75" s="16">
        <f t="shared" si="114"/>
        <v>3195.5800228157286</v>
      </c>
      <c r="N75" s="16">
        <f t="shared" si="114"/>
        <v>3178.9784257146698</v>
      </c>
      <c r="O75" s="16">
        <f t="shared" si="114"/>
        <v>3163.0022312441283</v>
      </c>
      <c r="P75" s="16">
        <f t="shared" ref="P75" si="115">P74*P76/1000*365</f>
        <v>3147.0828915581797</v>
      </c>
    </row>
    <row r="76" spans="1:16" x14ac:dyDescent="0.35">
      <c r="A76" s="4" t="s">
        <v>15</v>
      </c>
      <c r="B76" s="16">
        <f>B75/B74*1000/365</f>
        <v>73.404470763296032</v>
      </c>
      <c r="C76" s="16">
        <f>B76</f>
        <v>73.404470763296032</v>
      </c>
      <c r="D76" s="16">
        <f t="shared" ref="D76:P76" si="116">C76</f>
        <v>73.404470763296032</v>
      </c>
      <c r="E76" s="16">
        <f t="shared" si="116"/>
        <v>73.404470763296032</v>
      </c>
      <c r="F76" s="16">
        <f t="shared" si="116"/>
        <v>73.404470763296032</v>
      </c>
      <c r="G76" s="16">
        <f t="shared" si="116"/>
        <v>73.404470763296032</v>
      </c>
      <c r="H76" s="16">
        <f t="shared" si="116"/>
        <v>73.404470763296032</v>
      </c>
      <c r="I76" s="16">
        <f t="shared" si="116"/>
        <v>73.404470763296032</v>
      </c>
      <c r="J76" s="16">
        <f t="shared" si="116"/>
        <v>73.404470763296032</v>
      </c>
      <c r="K76" s="16">
        <f t="shared" si="116"/>
        <v>73.404470763296032</v>
      </c>
      <c r="L76" s="16">
        <f t="shared" si="116"/>
        <v>73.404470763296032</v>
      </c>
      <c r="M76" s="16">
        <f t="shared" si="116"/>
        <v>73.404470763296032</v>
      </c>
      <c r="N76" s="16">
        <f t="shared" si="116"/>
        <v>73.404470763296032</v>
      </c>
      <c r="O76" s="16">
        <f t="shared" si="116"/>
        <v>73.404470763296032</v>
      </c>
      <c r="P76" s="16">
        <f t="shared" si="116"/>
        <v>73.404470763296032</v>
      </c>
    </row>
    <row r="77" spans="1:16" x14ac:dyDescent="0.35">
      <c r="A77" s="4" t="s">
        <v>32</v>
      </c>
      <c r="B77" s="23">
        <v>2965</v>
      </c>
      <c r="C77" s="15">
        <f>B77</f>
        <v>2965</v>
      </c>
      <c r="D77" s="15">
        <f t="shared" ref="D77:P77" si="117">C77</f>
        <v>2965</v>
      </c>
      <c r="E77" s="15">
        <f t="shared" si="117"/>
        <v>2965</v>
      </c>
      <c r="F77" s="15">
        <f t="shared" si="117"/>
        <v>2965</v>
      </c>
      <c r="G77" s="15">
        <f t="shared" si="117"/>
        <v>2965</v>
      </c>
      <c r="H77" s="15">
        <f t="shared" si="117"/>
        <v>2965</v>
      </c>
      <c r="I77" s="15">
        <f t="shared" si="117"/>
        <v>2965</v>
      </c>
      <c r="J77" s="15">
        <f t="shared" si="117"/>
        <v>2965</v>
      </c>
      <c r="K77" s="15">
        <f t="shared" si="117"/>
        <v>2965</v>
      </c>
      <c r="L77" s="15">
        <f t="shared" si="117"/>
        <v>2965</v>
      </c>
      <c r="M77" s="15">
        <f t="shared" si="117"/>
        <v>2965</v>
      </c>
      <c r="N77" s="15">
        <f t="shared" si="117"/>
        <v>2965</v>
      </c>
      <c r="O77" s="15">
        <f t="shared" si="117"/>
        <v>2965</v>
      </c>
      <c r="P77" s="15">
        <f t="shared" si="117"/>
        <v>2965</v>
      </c>
    </row>
    <row r="78" spans="1:16" x14ac:dyDescent="0.35">
      <c r="A78" s="4" t="s">
        <v>28</v>
      </c>
      <c r="B78" s="18">
        <f t="shared" ref="B78:O78" si="118">B75+B77</f>
        <v>6354</v>
      </c>
      <c r="C78" s="16">
        <f t="shared" si="118"/>
        <v>6349.9064555093264</v>
      </c>
      <c r="D78" s="16">
        <f t="shared" si="118"/>
        <v>6333.9302610387858</v>
      </c>
      <c r="E78" s="16">
        <f t="shared" si="118"/>
        <v>6313.2351194470539</v>
      </c>
      <c r="F78" s="16">
        <f t="shared" si="118"/>
        <v>6292.4262682861354</v>
      </c>
      <c r="G78" s="16">
        <f t="shared" si="118"/>
        <v>6271.5605623406254</v>
      </c>
      <c r="H78" s="16">
        <f t="shared" si="118"/>
        <v>6251.0928398872629</v>
      </c>
      <c r="I78" s="16">
        <f t="shared" si="118"/>
        <v>6231.6485035565693</v>
      </c>
      <c r="J78" s="16">
        <f t="shared" si="118"/>
        <v>6213.1706985639503</v>
      </c>
      <c r="K78" s="16">
        <f t="shared" si="118"/>
        <v>6195.2614414172585</v>
      </c>
      <c r="L78" s="16">
        <f t="shared" si="118"/>
        <v>6177.6364581935313</v>
      </c>
      <c r="M78" s="16">
        <f t="shared" si="118"/>
        <v>6160.5800228157286</v>
      </c>
      <c r="N78" s="16">
        <f t="shared" si="118"/>
        <v>6143.9784257146694</v>
      </c>
      <c r="O78" s="16">
        <f t="shared" si="118"/>
        <v>6128.0022312441288</v>
      </c>
      <c r="P78" s="16">
        <f t="shared" ref="P78" si="119">P75+P77</f>
        <v>6112.0828915581797</v>
      </c>
    </row>
    <row r="79" spans="1:16" x14ac:dyDescent="0.35">
      <c r="A79" s="4" t="s">
        <v>23</v>
      </c>
      <c r="B79" s="20">
        <f>(B80-B78)/B80</f>
        <v>6.0753880266075387E-2</v>
      </c>
      <c r="C79" s="28">
        <f>B79</f>
        <v>6.0753880266075387E-2</v>
      </c>
      <c r="D79" s="28">
        <f t="shared" ref="D79:P79" si="120">C79</f>
        <v>6.0753880266075387E-2</v>
      </c>
      <c r="E79" s="28">
        <f t="shared" si="120"/>
        <v>6.0753880266075387E-2</v>
      </c>
      <c r="F79" s="28">
        <f t="shared" si="120"/>
        <v>6.0753880266075387E-2</v>
      </c>
      <c r="G79" s="28">
        <f t="shared" si="120"/>
        <v>6.0753880266075387E-2</v>
      </c>
      <c r="H79" s="28">
        <f t="shared" si="120"/>
        <v>6.0753880266075387E-2</v>
      </c>
      <c r="I79" s="28">
        <f t="shared" si="120"/>
        <v>6.0753880266075387E-2</v>
      </c>
      <c r="J79" s="28">
        <f t="shared" si="120"/>
        <v>6.0753880266075387E-2</v>
      </c>
      <c r="K79" s="28">
        <f t="shared" si="120"/>
        <v>6.0753880266075387E-2</v>
      </c>
      <c r="L79" s="28">
        <f t="shared" si="120"/>
        <v>6.0753880266075387E-2</v>
      </c>
      <c r="M79" s="28">
        <f t="shared" si="120"/>
        <v>6.0753880266075387E-2</v>
      </c>
      <c r="N79" s="28">
        <f t="shared" si="120"/>
        <v>6.0753880266075387E-2</v>
      </c>
      <c r="O79" s="28">
        <f t="shared" si="120"/>
        <v>6.0753880266075387E-2</v>
      </c>
      <c r="P79" s="28">
        <f t="shared" si="120"/>
        <v>6.0753880266075387E-2</v>
      </c>
    </row>
    <row r="80" spans="1:16" x14ac:dyDescent="0.35">
      <c r="A80" s="4" t="s">
        <v>29</v>
      </c>
      <c r="B80" s="18">
        <v>6765</v>
      </c>
      <c r="C80" s="16">
        <f t="shared" ref="C80:O80" si="121">C78+(C78/(1-C79)/1*C79)</f>
        <v>6760.6416700536029</v>
      </c>
      <c r="D80" s="16">
        <f t="shared" si="121"/>
        <v>6743.6320767905863</v>
      </c>
      <c r="E80" s="16">
        <f t="shared" si="121"/>
        <v>6721.5982976171417</v>
      </c>
      <c r="F80" s="16">
        <f t="shared" si="121"/>
        <v>6699.4434537229627</v>
      </c>
      <c r="G80" s="16">
        <f t="shared" si="121"/>
        <v>6677.2280774684186</v>
      </c>
      <c r="H80" s="16">
        <f t="shared" si="121"/>
        <v>6655.4364277364393</v>
      </c>
      <c r="I80" s="16">
        <f t="shared" si="121"/>
        <v>6634.7343604910593</v>
      </c>
      <c r="J80" s="16">
        <f t="shared" si="121"/>
        <v>6615.0613433719109</v>
      </c>
      <c r="K80" s="16">
        <f t="shared" si="121"/>
        <v>6595.9936498564293</v>
      </c>
      <c r="L80" s="16">
        <f t="shared" si="121"/>
        <v>6577.2286181427826</v>
      </c>
      <c r="M80" s="16">
        <f t="shared" si="121"/>
        <v>6559.0689100327991</v>
      </c>
      <c r="N80" s="16">
        <f t="shared" si="121"/>
        <v>6541.3934608057507</v>
      </c>
      <c r="O80" s="16">
        <f t="shared" si="121"/>
        <v>6524.3838675427342</v>
      </c>
      <c r="P80" s="16">
        <f t="shared" ref="P80" si="122">P78+(P78/(1-P79)/1*P79)</f>
        <v>6507.4348066400826</v>
      </c>
    </row>
    <row r="81" spans="1:16" x14ac:dyDescent="0.35">
      <c r="A81" s="6" t="s">
        <v>50</v>
      </c>
      <c r="B81" s="19">
        <f t="shared" ref="B81:P81" si="123">B11+B20+B28+B37+B45+B53+B62+B70+B78</f>
        <v>432031</v>
      </c>
      <c r="C81" s="19">
        <f t="shared" si="123"/>
        <v>431763.32277546631</v>
      </c>
      <c r="D81" s="19">
        <f t="shared" si="123"/>
        <v>430718.63805193926</v>
      </c>
      <c r="E81" s="19">
        <f t="shared" si="123"/>
        <v>429365.38097235264</v>
      </c>
      <c r="F81" s="19">
        <f t="shared" si="123"/>
        <v>428004.68841430667</v>
      </c>
      <c r="G81" s="19">
        <f t="shared" si="123"/>
        <v>426825.57726233033</v>
      </c>
      <c r="H81" s="19">
        <f t="shared" si="123"/>
        <v>425301.8919943631</v>
      </c>
      <c r="I81" s="19">
        <f t="shared" si="123"/>
        <v>424030.42517782841</v>
      </c>
      <c r="J81" s="19">
        <f t="shared" si="123"/>
        <v>422822.15992819762</v>
      </c>
      <c r="K81" s="19">
        <f t="shared" si="123"/>
        <v>421651.07207086304</v>
      </c>
      <c r="L81" s="19">
        <f t="shared" si="123"/>
        <v>420498.57290967659</v>
      </c>
      <c r="M81" s="19">
        <f t="shared" si="123"/>
        <v>419383.25114078651</v>
      </c>
      <c r="N81" s="19">
        <f t="shared" si="123"/>
        <v>418297.67128573346</v>
      </c>
      <c r="O81" s="19">
        <f t="shared" si="123"/>
        <v>417252.98656220641</v>
      </c>
      <c r="P81" s="19">
        <f t="shared" si="123"/>
        <v>416212.01957790909</v>
      </c>
    </row>
    <row r="82" spans="1:16" x14ac:dyDescent="0.35">
      <c r="A82" s="6" t="s">
        <v>52</v>
      </c>
      <c r="B82" s="19">
        <f>B13+B22+B30+B31+B39+B47+B55+B56+B64+B72+B80</f>
        <v>629940.83000000007</v>
      </c>
      <c r="C82" s="19">
        <f t="shared" ref="C82:P82" si="124">C13+C22+C30+C31+C39+C47+C55+C56+C64+C72+C80</f>
        <v>614261.2679217878</v>
      </c>
      <c r="D82" s="19">
        <f t="shared" si="124"/>
        <v>612712.65117657732</v>
      </c>
      <c r="E82" s="19">
        <f t="shared" si="124"/>
        <v>602447.70200386329</v>
      </c>
      <c r="F82" s="19">
        <f t="shared" si="124"/>
        <v>600474.41326800745</v>
      </c>
      <c r="G82" s="19">
        <f t="shared" si="124"/>
        <v>591210.82484372787</v>
      </c>
      <c r="H82" s="19">
        <f t="shared" si="124"/>
        <v>589308.26832496736</v>
      </c>
      <c r="I82" s="19">
        <f t="shared" si="124"/>
        <v>581897.26018806302</v>
      </c>
      <c r="J82" s="19">
        <f t="shared" si="124"/>
        <v>580206.24978214724</v>
      </c>
      <c r="K82" s="19">
        <f t="shared" si="124"/>
        <v>574650.0273572579</v>
      </c>
      <c r="L82" s="19">
        <f t="shared" si="124"/>
        <v>573055.1925079443</v>
      </c>
      <c r="M82" s="19">
        <f t="shared" si="124"/>
        <v>567879.39425354719</v>
      </c>
      <c r="N82" s="19">
        <f t="shared" si="124"/>
        <v>566393.14285678696</v>
      </c>
      <c r="O82" s="19">
        <f t="shared" si="124"/>
        <v>561585.79444788408</v>
      </c>
      <c r="P82" s="19">
        <f t="shared" si="124"/>
        <v>560174.99226436985</v>
      </c>
    </row>
    <row r="83" spans="1:16" x14ac:dyDescent="0.35">
      <c r="A83" s="7" t="s">
        <v>53</v>
      </c>
      <c r="B83" s="29">
        <f>(B82-B81)/B82</f>
        <v>0.31417209454418132</v>
      </c>
      <c r="C83" s="29">
        <f t="shared" ref="C83:O83" si="125">(C82-C81)/C82</f>
        <v>0.29710150171727651</v>
      </c>
      <c r="D83" s="29">
        <f t="shared" si="125"/>
        <v>0.2970299581298988</v>
      </c>
      <c r="E83" s="29">
        <f t="shared" si="125"/>
        <v>0.28729849986281586</v>
      </c>
      <c r="F83" s="29">
        <f t="shared" si="125"/>
        <v>0.28722243786384788</v>
      </c>
      <c r="G83" s="29">
        <f t="shared" si="125"/>
        <v>0.27804844003803342</v>
      </c>
      <c r="H83" s="29">
        <f t="shared" si="125"/>
        <v>0.27830319909946488</v>
      </c>
      <c r="I83" s="29">
        <f t="shared" si="125"/>
        <v>0.27129674911893165</v>
      </c>
      <c r="J83" s="29">
        <f t="shared" si="125"/>
        <v>0.27125541979777595</v>
      </c>
      <c r="K83" s="29">
        <f t="shared" si="125"/>
        <v>0.26624719046828821</v>
      </c>
      <c r="L83" s="29">
        <f t="shared" si="125"/>
        <v>0.26621627653457275</v>
      </c>
      <c r="M83" s="29">
        <f t="shared" si="125"/>
        <v>0.26149239541954578</v>
      </c>
      <c r="N83" s="29">
        <f t="shared" si="125"/>
        <v>0.26147115910352675</v>
      </c>
      <c r="O83" s="29">
        <f t="shared" si="125"/>
        <v>0.25700936404129782</v>
      </c>
      <c r="P83" s="29">
        <f t="shared" ref="P83" si="126">(P82-P81)/P82</f>
        <v>0.25699642910606524</v>
      </c>
    </row>
    <row r="84" spans="1:16" x14ac:dyDescent="0.35">
      <c r="A84" s="4" t="s">
        <v>54</v>
      </c>
      <c r="B84" s="16">
        <f t="shared" ref="B84:P84" si="127">B8+B17+B25+B34+B42+B50+B59+B67+B75</f>
        <v>221607</v>
      </c>
      <c r="C84" s="16">
        <f t="shared" si="127"/>
        <v>221339.32277546643</v>
      </c>
      <c r="D84" s="16">
        <f t="shared" si="127"/>
        <v>220294.63805193928</v>
      </c>
      <c r="E84" s="16">
        <f t="shared" si="127"/>
        <v>218941.38097235266</v>
      </c>
      <c r="F84" s="16">
        <f t="shared" si="127"/>
        <v>217580.68841430679</v>
      </c>
      <c r="G84" s="16">
        <f t="shared" si="127"/>
        <v>216401.57726233039</v>
      </c>
      <c r="H84" s="16">
        <f t="shared" si="127"/>
        <v>214877.89199436313</v>
      </c>
      <c r="I84" s="16">
        <f t="shared" si="127"/>
        <v>213606.42517782844</v>
      </c>
      <c r="J84" s="16">
        <f t="shared" si="127"/>
        <v>212398.15992819757</v>
      </c>
      <c r="K84" s="16">
        <f t="shared" si="127"/>
        <v>211227.07207086295</v>
      </c>
      <c r="L84" s="16">
        <f t="shared" si="127"/>
        <v>210074.5729096765</v>
      </c>
      <c r="M84" s="16">
        <f t="shared" si="127"/>
        <v>208959.25114078651</v>
      </c>
      <c r="N84" s="16">
        <f t="shared" si="127"/>
        <v>207873.67128573346</v>
      </c>
      <c r="O84" s="16">
        <f t="shared" si="127"/>
        <v>206828.98656220644</v>
      </c>
      <c r="P84" s="16">
        <f t="shared" si="127"/>
        <v>205788.01957790903</v>
      </c>
    </row>
    <row r="85" spans="1:16" x14ac:dyDescent="0.35">
      <c r="A85" s="4" t="s">
        <v>55</v>
      </c>
      <c r="B85" s="5">
        <f t="shared" ref="B85:P85" si="128">B10+B19+B27+B36+B44+B52+B61+B69+B77</f>
        <v>210424</v>
      </c>
      <c r="C85" s="5">
        <f t="shared" si="128"/>
        <v>210424</v>
      </c>
      <c r="D85" s="5">
        <f t="shared" si="128"/>
        <v>210424</v>
      </c>
      <c r="E85" s="5">
        <f t="shared" si="128"/>
        <v>210424</v>
      </c>
      <c r="F85" s="5">
        <f t="shared" si="128"/>
        <v>210424</v>
      </c>
      <c r="G85" s="5">
        <f t="shared" si="128"/>
        <v>210424</v>
      </c>
      <c r="H85" s="5">
        <f t="shared" si="128"/>
        <v>210424</v>
      </c>
      <c r="I85" s="5">
        <f t="shared" si="128"/>
        <v>210424</v>
      </c>
      <c r="J85" s="5">
        <f t="shared" si="128"/>
        <v>210424</v>
      </c>
      <c r="K85" s="5">
        <f t="shared" si="128"/>
        <v>210424</v>
      </c>
      <c r="L85" s="5">
        <f t="shared" si="128"/>
        <v>210424</v>
      </c>
      <c r="M85" s="5">
        <f t="shared" si="128"/>
        <v>210424</v>
      </c>
      <c r="N85" s="5">
        <f t="shared" si="128"/>
        <v>210424</v>
      </c>
      <c r="O85" s="5">
        <f t="shared" si="128"/>
        <v>210424</v>
      </c>
      <c r="P85" s="5">
        <f t="shared" si="128"/>
        <v>210424</v>
      </c>
    </row>
    <row r="86" spans="1:16" x14ac:dyDescent="0.35">
      <c r="A86" s="4" t="s">
        <v>57</v>
      </c>
      <c r="B86" s="5">
        <f>B84+B85</f>
        <v>432031</v>
      </c>
      <c r="C86" s="5">
        <f t="shared" ref="C86:O86" si="129">C84+C85</f>
        <v>431763.32277546643</v>
      </c>
      <c r="D86" s="5">
        <f t="shared" si="129"/>
        <v>430718.63805193931</v>
      </c>
      <c r="E86" s="5">
        <f t="shared" si="129"/>
        <v>429365.38097235269</v>
      </c>
      <c r="F86" s="5">
        <f t="shared" si="129"/>
        <v>428004.68841430679</v>
      </c>
      <c r="G86" s="5">
        <f t="shared" si="129"/>
        <v>426825.57726233039</v>
      </c>
      <c r="H86" s="5">
        <f t="shared" si="129"/>
        <v>425301.89199436316</v>
      </c>
      <c r="I86" s="5">
        <f t="shared" si="129"/>
        <v>424030.42517782841</v>
      </c>
      <c r="J86" s="5">
        <f t="shared" si="129"/>
        <v>422822.15992819757</v>
      </c>
      <c r="K86" s="5">
        <f t="shared" si="129"/>
        <v>421651.07207086298</v>
      </c>
      <c r="L86" s="5">
        <f t="shared" si="129"/>
        <v>420498.57290967647</v>
      </c>
      <c r="M86" s="5">
        <f t="shared" si="129"/>
        <v>419383.25114078651</v>
      </c>
      <c r="N86" s="5">
        <f t="shared" si="129"/>
        <v>418297.67128573346</v>
      </c>
      <c r="O86" s="5">
        <f t="shared" si="129"/>
        <v>417252.98656220641</v>
      </c>
      <c r="P86" s="5">
        <f t="shared" ref="P86" si="130">P84+P85</f>
        <v>416212.01957790903</v>
      </c>
    </row>
  </sheetData>
  <pageMargins left="0.7" right="0.7" top="0.75" bottom="0.75" header="0.3" footer="0.3"/>
  <pageSetup paperSize="9" orientation="portrait" horizontalDpi="300" verticalDpi="300" r:id="rId1"/>
  <ignoredErrors>
    <ignoredError sqref="C11 D11:P11 C20:P20 C37 D37:P37 C46 C53 D53:P53 C62 D62:P62 C70 D70:P70 C78 D78:P78 C28 D28:P28 D54:E54 F54:I54 K54 L54:M54 N54:O54 I30 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Veetarve ja toodang</vt:lpstr>
      <vt:lpstr>Reoveeteenus ja puhastus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2024-11-18T11:50:11Z</dcterms:modified>
</cp:coreProperties>
</file>